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rib\pria\Töögrupid\Sekkumine_8.1_Ettevõtete_konkurentsivõime_tõstmine\Seadistus_2024\Finantsprognoosid\"/>
    </mc:Choice>
  </mc:AlternateContent>
  <xr:revisionPtr revIDLastSave="0" documentId="13_ncr:1_{C8E5247F-399D-4403-8E4C-D3B6ADD6E82C}" xr6:coauthVersionLast="47" xr6:coauthVersionMax="47" xr10:uidLastSave="{00000000-0000-0000-0000-000000000000}"/>
  <bookViews>
    <workbookView xWindow="38280" yWindow="-45" windowWidth="38640" windowHeight="21120" tabRatio="664" activeTab="4" xr2:uid="{00000000-000D-0000-FFFF-FFFF00000000}"/>
  </bookViews>
  <sheets>
    <sheet name="Algandmed" sheetId="10" r:id="rId1"/>
    <sheet name="Töötajad" sheetId="5" r:id="rId2"/>
    <sheet name="Kasumiaruanne" sheetId="4" r:id="rId3"/>
    <sheet name="Bilanss" sheetId="6" r:id="rId4"/>
    <sheet name="Majandusnäitajate koondtabel" sheetId="7" r:id="rId5"/>
    <sheet name="Lisandväärtus töötaja kohta" sheetId="13" r:id="rId6"/>
    <sheet name="Finantsvõimekus" sheetId="8" state="hidden" r:id="rId7"/>
    <sheet name="Ajatelg" sheetId="11" r:id="rId8"/>
  </sheets>
  <externalReferences>
    <externalReference r:id="rId9"/>
  </externalReferences>
  <definedNames>
    <definedName name="kohu1">Bilanss!$C$45:$C$45</definedName>
    <definedName name="kohu2" localSheetId="0">[1]Bilanss!$C$50:$C$53</definedName>
    <definedName name="kohu2">Bilanss!#REF!</definedName>
    <definedName name="_xlnm.Print_Area" localSheetId="0">Algandmed!$A$8:$F$17</definedName>
    <definedName name="_xlnm.Print_Area" localSheetId="3">Bilanss!$A$2:$C$62</definedName>
    <definedName name="_xlnm.Print_Area" localSheetId="6">Finantsvõimekus!$B$3:$L$15</definedName>
    <definedName name="_xlnm.Print_Area" localSheetId="2">Kasumiaruanne!$A$1:$H$47</definedName>
    <definedName name="_xlnm.Print_Area" localSheetId="4">'Majandusnäitajate koondtabel'!$A$1:$J$26</definedName>
    <definedName name="raha1">Bilanss!$C$6:$C$16</definedName>
    <definedName name="raha2">Bilanss!$C$8:$C$16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7" l="1"/>
  <c r="L24" i="7"/>
  <c r="L23" i="7"/>
  <c r="B4" i="4"/>
  <c r="C31" i="4"/>
  <c r="D31" i="4"/>
  <c r="E31" i="4"/>
  <c r="F31" i="4"/>
  <c r="G31" i="4"/>
  <c r="H31" i="4"/>
  <c r="B31" i="4"/>
  <c r="B23" i="5"/>
  <c r="C23" i="5"/>
  <c r="C26" i="6" l="1"/>
  <c r="C4" i="4"/>
  <c r="D4" i="4"/>
  <c r="D12" i="4" s="1"/>
  <c r="E4" i="4"/>
  <c r="E12" i="4" s="1"/>
  <c r="F4" i="4"/>
  <c r="F12" i="4" s="1"/>
  <c r="G4" i="4"/>
  <c r="G12" i="4" s="1"/>
  <c r="H4" i="4"/>
  <c r="H12" i="4" s="1"/>
  <c r="B45" i="4"/>
  <c r="C45" i="4"/>
  <c r="D20" i="4"/>
  <c r="E20" i="4"/>
  <c r="F20" i="4"/>
  <c r="G20" i="4"/>
  <c r="H20" i="4"/>
  <c r="D25" i="4"/>
  <c r="E25" i="4"/>
  <c r="F25" i="4"/>
  <c r="G25" i="4"/>
  <c r="H25" i="4"/>
  <c r="B20" i="4"/>
  <c r="C20" i="4"/>
  <c r="D34" i="4" l="1"/>
  <c r="H34" i="4"/>
  <c r="G34" i="4"/>
  <c r="F34" i="4"/>
  <c r="E34" i="4"/>
  <c r="E17" i="10" l="1"/>
  <c r="D17" i="10" l="1"/>
  <c r="F17" i="10"/>
  <c r="C17" i="10"/>
  <c r="D23" i="5" l="1"/>
  <c r="D45" i="4" s="1"/>
  <c r="I6" i="7" l="1"/>
  <c r="J6" i="7"/>
  <c r="I7" i="7" l="1"/>
  <c r="I11" i="7" l="1"/>
  <c r="J7" i="7"/>
  <c r="D6" i="7" l="1"/>
  <c r="E6" i="7"/>
  <c r="E3" i="7"/>
  <c r="I3" i="7" l="1"/>
  <c r="C12" i="4"/>
  <c r="B12" i="4"/>
  <c r="E23" i="5"/>
  <c r="E45" i="4" s="1"/>
  <c r="F23" i="5"/>
  <c r="F45" i="4" s="1"/>
  <c r="G23" i="5"/>
  <c r="G45" i="4" s="1"/>
  <c r="H23" i="5"/>
  <c r="H45" i="4" s="1"/>
  <c r="E11" i="7"/>
  <c r="D11" i="7" l="1"/>
  <c r="J12" i="7"/>
  <c r="J14" i="7" s="1"/>
  <c r="I12" i="7"/>
  <c r="G46" i="4"/>
  <c r="G42" i="4"/>
  <c r="I22" i="7" s="1"/>
  <c r="I8" i="7"/>
  <c r="I13" i="7" l="1"/>
  <c r="I14" i="7"/>
  <c r="I16" i="7"/>
  <c r="I9" i="7"/>
  <c r="C25" i="4"/>
  <c r="C34" i="4" s="1"/>
  <c r="C46" i="4" s="1"/>
  <c r="B25" i="4"/>
  <c r="C47" i="6"/>
  <c r="B47" i="6"/>
  <c r="C32" i="6"/>
  <c r="B32" i="6"/>
  <c r="B26" i="6"/>
  <c r="C13" i="6"/>
  <c r="B13" i="6"/>
  <c r="C7" i="6"/>
  <c r="B7" i="6"/>
  <c r="D7" i="7" l="1"/>
  <c r="B35" i="6"/>
  <c r="C35" i="6"/>
  <c r="B19" i="6"/>
  <c r="C19" i="6"/>
  <c r="E7" i="7"/>
  <c r="B43" i="6"/>
  <c r="C43" i="6"/>
  <c r="E25" i="7" s="1"/>
  <c r="D23" i="7" l="1"/>
  <c r="E23" i="7"/>
  <c r="M23" i="7"/>
  <c r="B34" i="4"/>
  <c r="B46" i="4" s="1"/>
  <c r="C50" i="6"/>
  <c r="I5" i="8"/>
  <c r="B50" i="6"/>
  <c r="H5" i="8"/>
  <c r="J5" i="8" s="1"/>
  <c r="K5" i="8" s="1"/>
  <c r="D25" i="7"/>
  <c r="M25" i="7" s="1"/>
  <c r="D12" i="7"/>
  <c r="D14" i="7" s="1"/>
  <c r="D3" i="7"/>
  <c r="E4" i="7" s="1"/>
  <c r="H7" i="8" l="1"/>
  <c r="I7" i="8"/>
  <c r="D8" i="7"/>
  <c r="D26" i="7" s="1"/>
  <c r="B42" i="4"/>
  <c r="B59" i="6" s="1"/>
  <c r="B60" i="6" s="1"/>
  <c r="B62" i="6" s="1"/>
  <c r="B37" i="6"/>
  <c r="D24" i="7" s="1"/>
  <c r="D13" i="7"/>
  <c r="J7" i="8" l="1"/>
  <c r="K7" i="8" s="1"/>
  <c r="D16" i="7"/>
  <c r="H8" i="8"/>
  <c r="D22" i="7"/>
  <c r="D19" i="7"/>
  <c r="H4" i="8" l="1"/>
  <c r="H6" i="8"/>
  <c r="D9" i="7"/>
  <c r="H6" i="7" l="1"/>
  <c r="F6" i="7" l="1"/>
  <c r="H12" i="7"/>
  <c r="H14" i="7" s="1"/>
  <c r="H11" i="7"/>
  <c r="E12" i="7"/>
  <c r="E14" i="7" s="1"/>
  <c r="H3" i="7"/>
  <c r="C37" i="6"/>
  <c r="E24" i="7" s="1"/>
  <c r="M24" i="7" s="1"/>
  <c r="G6" i="7"/>
  <c r="F12" i="7"/>
  <c r="F14" i="7" s="1"/>
  <c r="G12" i="7"/>
  <c r="G14" i="7" s="1"/>
  <c r="I4" i="7" l="1"/>
  <c r="G3" i="7"/>
  <c r="C42" i="4"/>
  <c r="E8" i="7"/>
  <c r="H13" i="7"/>
  <c r="F11" i="7"/>
  <c r="F13" i="7" s="1"/>
  <c r="E19" i="7"/>
  <c r="E13" i="7"/>
  <c r="E26" i="7" l="1"/>
  <c r="L26" i="7" s="1"/>
  <c r="M26" i="7" s="1"/>
  <c r="C59" i="6"/>
  <c r="C60" i="6" s="1"/>
  <c r="C62" i="6" s="1"/>
  <c r="E22" i="7"/>
  <c r="H4" i="7"/>
  <c r="E16" i="7"/>
  <c r="I8" i="8"/>
  <c r="J8" i="8" s="1"/>
  <c r="K8" i="8" s="1"/>
  <c r="I6" i="8"/>
  <c r="J3" i="7"/>
  <c r="J4" i="7" s="1"/>
  <c r="J11" i="7"/>
  <c r="G11" i="7"/>
  <c r="G13" i="7" s="1"/>
  <c r="I4" i="8"/>
  <c r="J4" i="8" s="1"/>
  <c r="K4" i="8" s="1"/>
  <c r="G7" i="7"/>
  <c r="E9" i="7"/>
  <c r="E17" i="7" l="1"/>
  <c r="J6" i="8"/>
  <c r="K6" i="8" s="1"/>
  <c r="K10" i="8" s="1"/>
  <c r="K13" i="8" s="1"/>
  <c r="J13" i="7"/>
  <c r="F46" i="4"/>
  <c r="F42" i="4"/>
  <c r="H22" i="7" s="1"/>
  <c r="H7" i="7"/>
  <c r="F3" i="7"/>
  <c r="F7" i="7"/>
  <c r="D46" i="4"/>
  <c r="F4" i="7" l="1"/>
  <c r="G4" i="7"/>
  <c r="H42" i="4"/>
  <c r="H46" i="4"/>
  <c r="J8" i="7"/>
  <c r="J16" i="7" s="1"/>
  <c r="J17" i="7" s="1"/>
  <c r="E46" i="4"/>
  <c r="E42" i="4"/>
  <c r="G22" i="7" s="1"/>
  <c r="H8" i="7"/>
  <c r="H16" i="7" s="1"/>
  <c r="G8" i="7"/>
  <c r="G16" i="7" s="1"/>
  <c r="H17" i="7" l="1"/>
  <c r="I17" i="7"/>
  <c r="J9" i="7"/>
  <c r="J22" i="7"/>
  <c r="F8" i="7"/>
  <c r="F16" i="7" s="1"/>
  <c r="F17" i="7" s="1"/>
  <c r="D42" i="4"/>
  <c r="F22" i="7" s="1"/>
  <c r="L22" i="7" s="1"/>
  <c r="M22" i="7" s="1"/>
  <c r="O22" i="7" s="1"/>
  <c r="G9" i="7"/>
  <c r="H9" i="7"/>
  <c r="G17" i="7" l="1"/>
  <c r="F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4" authorId="0" shapeId="0" xr:uid="{00000000-0006-0000-0300-000001000000}">
      <text>
        <r>
          <rPr>
            <sz val="9"/>
            <color indexed="81"/>
            <rFont val="Tahoma"/>
            <family val="2"/>
          </rPr>
          <t>Aruandeperioodil toodete, kaupade ja teenuste müügist saadud tulu</t>
        </r>
      </text>
    </comment>
    <comment ref="A11" authorId="0" shapeId="0" xr:uid="{00000000-0006-0000-0300-000002000000}">
      <text>
        <r>
          <rPr>
            <sz val="9"/>
            <color indexed="81"/>
            <rFont val="Tahoma"/>
            <family val="2"/>
          </rPr>
          <t xml:space="preserve">Ebaregulaarselt äritegevuse käigus tekkivad tulud, sh 
kasum materiaalsete ja immateriaalsete põhivarade müügist;
kasum kinnisvarainvesteeringute müügist; 
toetused jne.
</t>
        </r>
      </text>
    </comment>
    <comment ref="A18" authorId="0" shapeId="0" xr:uid="{00000000-0006-0000-0300-000003000000}">
      <text>
        <r>
          <rPr>
            <sz val="9"/>
            <color indexed="81"/>
            <rFont val="Tahoma"/>
            <family val="2"/>
          </rPr>
          <t>Otseselt põhitegevuse (näit. tootmis- või müügitegevuse) eesmärgil ostetud kaupade, toorme, materjalide ja teenuste kulu</t>
        </r>
      </text>
    </comment>
    <comment ref="A30" authorId="0" shapeId="0" xr:uid="{00000000-0006-0000-0300-000004000000}">
      <text>
        <r>
          <rPr>
            <sz val="9"/>
            <color indexed="81"/>
            <rFont val="Tahoma"/>
            <family val="2"/>
          </rPr>
          <t xml:space="preserve">Ebaregulaarselt äritegevuse käigus tekkivad kulud, sh 
kahjum materiaalsete ja immateriaalsete põhivarade ning kinnisvarainvesteeringute müügist; 
kahjum kinnisvarainvesteeringute väärtuse muutusest; 
trahvid ja viivised.
</t>
        </r>
      </text>
    </comment>
    <comment ref="A40" authorId="0" shapeId="0" xr:uid="{00000000-0006-0000-0300-000005000000}">
      <text>
        <r>
          <rPr>
            <sz val="9"/>
            <color indexed="81"/>
            <rFont val="Tahoma"/>
            <family val="2"/>
          </rPr>
          <t xml:space="preserve">Kasum (kahjum) finantseerimis- ja investeerimistegevusega seotud välisvaluutas fikseeritud nõuete ja kohustiste (näit. antud ja saadud laenud) valuutakursside muutustest,
intressitulud ja muud finantstulud ja –kulud, mis ei ole seotud tütar- ja sidusettevõtjatega ning muude finantsinvesteeringutega
</t>
        </r>
      </text>
    </comment>
    <comment ref="A41" authorId="0" shapeId="0" xr:uid="{00000000-0006-0000-0300-000006000000}">
      <text>
        <r>
          <rPr>
            <sz val="9"/>
            <color indexed="81"/>
            <rFont val="Tahoma"/>
            <family val="2"/>
          </rPr>
          <t xml:space="preserve">Dividendide tulumaksu kulu (kajastatakse dividendide väljakuulutamise hetkel) ning välismaal asuvatest
tütarettevõtjatest tulenev tasumisele kuuluva tulumaksu kulu või tulu ja edasilükkunud tulumaksu kulu või tulu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22" authorId="0" shapeId="0" xr:uid="{00000000-0006-0000-0400-000002000000}">
      <text>
        <r>
          <rPr>
            <sz val="9"/>
            <color indexed="81"/>
            <rFont val="Tahoma"/>
            <family val="2"/>
          </rPr>
          <t>Tütarettevõtete aktsiad või osad
(seda alamkirjet kasutatakse ainult
konsolideerimata aruannetes),
sidusettevõtete aktsiad või osad</t>
        </r>
      </text>
    </comment>
    <comment ref="A23" authorId="0" shapeId="0" xr:uid="{00000000-0006-0000-0400-000003000000}">
      <text>
        <r>
          <rPr>
            <sz val="9"/>
            <color indexed="81"/>
            <rFont val="Tahoma"/>
            <family val="2"/>
          </rPr>
          <t xml:space="preserve">Finantsvarad, mida tõenäoliselt ei
realiseerita lähema 12 kuu jooksul:
muud aktsiad ja väärtpaberid
(aktsiad, võlakirjad, obligatsioonid,
fondi osakud jne), mida tõenäoliselt
ei müüda lähema 12 kuu jooksul
ning kindla lunastustähtajaga
väärtpaberid, mille lunastustähtaeg
on hiljem kui 12 kuud pärast
aruandekuupäeva </t>
        </r>
      </text>
    </comment>
    <comment ref="A46" authorId="0" shapeId="0" xr:uid="{00000000-0006-0000-0400-000005000000}">
      <text>
        <r>
          <rPr>
            <sz val="9"/>
            <color indexed="81"/>
            <rFont val="Tahoma"/>
            <family val="2"/>
          </rPr>
          <t xml:space="preserve">Saadud sihtfinantseerimine, mis
ei vasta veel tuluna kajastamise
kriteeriumitele ja mille
tingimuste täitmist on eeldada
12 kuu jooksul 
</t>
        </r>
      </text>
    </comment>
    <comment ref="A49" authorId="0" shapeId="0" xr:uid="{00000000-0006-0000-0400-000006000000}">
      <text>
        <r>
          <rPr>
            <sz val="9"/>
            <color indexed="81"/>
            <rFont val="Tahoma"/>
            <family val="2"/>
          </rPr>
          <t xml:space="preserve">Saadud sihtfinantseerimine, mis
ei vasta veel tuluna kajastamise
kriteeriumitele ja mille
tingimuste täitmist on eeldada
hiljem kui 12 kuu jooksul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22" authorId="0" shapeId="0" xr:uid="{4094FCB7-9CEF-490F-B7BE-2C2FAFF38131}">
      <text>
        <r>
          <rPr>
            <sz val="9"/>
            <color indexed="81"/>
            <rFont val="Tahoma"/>
            <family val="2"/>
          </rPr>
          <t>Müügitulu puhasrentaablus näitab, kui suur osa müügitulust jääb kasumiks
Müügitulu hulka ei loeta muid tulusid, sealjuures toetus</t>
        </r>
      </text>
    </comment>
    <comment ref="A23" authorId="0" shapeId="0" xr:uid="{00000000-0006-0000-0600-000005000000}">
      <text>
        <r>
          <rPr>
            <sz val="9"/>
            <color indexed="81"/>
            <rFont val="Tahoma"/>
            <family val="2"/>
          </rPr>
          <t xml:space="preserve">Maksevõime kordaja näitab ettevõtte suutlikust likviidse varaga üheaegselt kõik lühiajalised kohustised koheselt tasuda.
</t>
        </r>
      </text>
    </comment>
    <comment ref="A24" authorId="0" shapeId="0" xr:uid="{00000000-0006-0000-0600-000003000000}">
      <text>
        <r>
          <rPr>
            <sz val="9"/>
            <color indexed="81"/>
            <rFont val="Tahoma"/>
            <family val="2"/>
          </rPr>
          <t xml:space="preserve">Võlakordaja (debt ratio) on finantssuhtarv, mis näitab kui suure osa ettevõtte koguvarast moodustab laenukapital
</t>
        </r>
      </text>
    </comment>
    <comment ref="A25" authorId="0" shapeId="0" xr:uid="{00000000-0006-0000-0600-000006000000}">
      <text>
        <r>
          <rPr>
            <sz val="9"/>
            <color indexed="81"/>
            <rFont val="Tahoma"/>
            <family val="2"/>
          </rPr>
          <t>Maksevalmiduse kordaja näitab, kui suure osa lühiajalistest kohustustest on ettevõte konkreetsel ajahetkel suuteline kohe tasuma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Marje Leppik</author>
    <author>Allar Korjas</author>
    <author>Janek Maasik</author>
  </authors>
  <commentList>
    <comment ref="B4" authorId="0" shapeId="0" xr:uid="{5DAA2C4B-26C9-4533-8474-88B5FF581AAD}">
      <text>
        <r>
          <rPr>
            <sz val="9"/>
            <color indexed="81"/>
            <rFont val="Tahoma"/>
            <family val="2"/>
          </rPr>
          <t xml:space="preserve">(puhaskasum/müügi netokäive)*100
</t>
        </r>
      </text>
    </comment>
    <comment ref="E4" authorId="1" shapeId="0" xr:uid="{1615F541-0B85-46D1-BB08-5D2E6468BA0F}">
      <text>
        <r>
          <rPr>
            <sz val="9"/>
            <color indexed="81"/>
            <rFont val="Tahoma"/>
            <family val="2"/>
          </rPr>
          <t>Puhaskasum on kasum, mis jääb järgi peale kõigi perioodi kulude, sh dividendide tulumaksu, maha arvamist müügitulust. Puhaskasumit ei tohi segi ajada netorahavooga – puhaskasum ei sisalda laenude tagasimakseid ja investeeringuid.
Üldiselt loetakse heaks tasemeks 15%-list marginaali. 90%-l ettevõtetest on samas see näitaja alla 10%. Euroopa keskmine netokasum tegevusalade lõikes (v.a finantssektor) on 6,5%. Teenusettevõtete keskmine on 5%.
Eesti keskmine netokasumi marginaal Statistikaameti põhjal on 9%.</t>
        </r>
      </text>
    </comment>
    <comment ref="B5" authorId="0" shapeId="0" xr:uid="{C89F6679-DBE8-45A8-9115-54B5040162B0}">
      <text>
        <r>
          <rPr>
            <sz val="9"/>
            <color indexed="81"/>
            <rFont val="Tahoma"/>
            <family val="2"/>
          </rPr>
          <t>Käibevara/lühiajalised kohustused</t>
        </r>
      </text>
    </comment>
    <comment ref="B6" authorId="0" shapeId="0" xr:uid="{76829C61-5800-4FA9-8304-82B05DDCA75C}">
      <text>
        <r>
          <rPr>
            <sz val="9"/>
            <color indexed="81"/>
            <rFont val="Tahoma"/>
            <family val="2"/>
          </rPr>
          <t xml:space="preserve">Kohustused kokku/Varad kokku (koguvara)
</t>
        </r>
      </text>
    </comment>
    <comment ref="B7" authorId="0" shapeId="0" xr:uid="{B4E0537F-D996-4190-8816-F4199E841DE9}">
      <text>
        <r>
          <rPr>
            <sz val="9"/>
            <color indexed="81"/>
            <rFont val="Tahoma"/>
            <family val="2"/>
          </rPr>
          <t xml:space="preserve">Raha/lühiajalised kohustused
</t>
        </r>
      </text>
    </comment>
    <comment ref="K8" authorId="2" shapeId="0" xr:uid="{69CA047F-6DA8-4B07-84A1-AD8AF7D7198C}">
      <text>
        <r>
          <rPr>
            <sz val="9"/>
            <color indexed="81"/>
            <rFont val="Tahoma"/>
            <family val="2"/>
          </rPr>
          <t xml:space="preserve">Kui kahel taotlemiseelsel aastal on EBITDA rohkem kui 7 korda väiksem omafinantseeringu summast, siis on see ohumärk, kuna omafinantseeringu eest tasumise võimekuse osas puudub kindlus.
</t>
        </r>
      </text>
    </comment>
  </commentList>
</comments>
</file>

<file path=xl/sharedStrings.xml><?xml version="1.0" encoding="utf-8"?>
<sst xmlns="http://schemas.openxmlformats.org/spreadsheetml/2006/main" count="278" uniqueCount="218">
  <si>
    <t>Müügitulu</t>
  </si>
  <si>
    <t>Tulud kokku</t>
  </si>
  <si>
    <t>Kulud kokku</t>
  </si>
  <si>
    <t>AKTIVA</t>
  </si>
  <si>
    <t>Käibevara kokku</t>
  </si>
  <si>
    <t>Akumuleeritud kulum (miinusmärgiga)</t>
  </si>
  <si>
    <t>Immateriaalne põhivara</t>
  </si>
  <si>
    <t>Põhivara kokku</t>
  </si>
  <si>
    <t>AKTIVA KOKKU</t>
  </si>
  <si>
    <t>Eelmiste perioodide jaotamata kasum</t>
  </si>
  <si>
    <t>Aruandeaasta kasum</t>
  </si>
  <si>
    <t>Omakapital kokku</t>
  </si>
  <si>
    <t>PASSIVA KOKKU</t>
  </si>
  <si>
    <t>Kaubad, toore, materjal, teenused</t>
  </si>
  <si>
    <t>Põhivara kulum</t>
  </si>
  <si>
    <t>Ärikasum/-kahjum (EBIT)</t>
  </si>
  <si>
    <t>Puhaskasum/-kahjum</t>
  </si>
  <si>
    <t>Bilansimaht</t>
  </si>
  <si>
    <t>Tööjõukulud</t>
  </si>
  <si>
    <t>Keskmine töötajate arv</t>
  </si>
  <si>
    <t>Tööjõukulu töötaja kohta</t>
  </si>
  <si>
    <t>Lisandväärtus töötaja kohta</t>
  </si>
  <si>
    <t>Võlakordaja</t>
  </si>
  <si>
    <t>Finantsinvesteeringud</t>
  </si>
  <si>
    <t>PÕHIVARA</t>
  </si>
  <si>
    <t>Investeeringud tütar- ja sidusettevõtetesse</t>
  </si>
  <si>
    <t>Kinnisvarainvesteeringud</t>
  </si>
  <si>
    <t>KÄIBEVARA</t>
  </si>
  <si>
    <t>Varud</t>
  </si>
  <si>
    <t>Bioloogilised varad</t>
  </si>
  <si>
    <t>Mitmesugused tegevuskulud</t>
  </si>
  <si>
    <t>Muud ärikulud</t>
  </si>
  <si>
    <t xml:space="preserve">Põhivarade kulum </t>
  </si>
  <si>
    <t>Hooned, rajatised</t>
  </si>
  <si>
    <t>Masinad ja seadmed</t>
  </si>
  <si>
    <t>Muu põhivara</t>
  </si>
  <si>
    <t>Põllumajanduliku toodangu varude jääkide muutus</t>
  </si>
  <si>
    <t>Kasum (kahjum) bioloogilistelt varadelt</t>
  </si>
  <si>
    <t>Valmis- ja lõpetamata toodangu varude jääkide muutus</t>
  </si>
  <si>
    <t>Kohustuslik reservkapital</t>
  </si>
  <si>
    <t>Raha</t>
  </si>
  <si>
    <t>Nõuded ja tehtud ettemaksed</t>
  </si>
  <si>
    <t>Maksevalmiduse kordaja</t>
  </si>
  <si>
    <t>Tooraine ja materjal</t>
  </si>
  <si>
    <t>Lõpetamata toodang</t>
  </si>
  <si>
    <t>Valmistoodang</t>
  </si>
  <si>
    <t xml:space="preserve">   Müügiks ostetud kaubad</t>
  </si>
  <si>
    <t>Finantsvõimekuse näitajad</t>
  </si>
  <si>
    <t>Ettemaksed teenuste eest</t>
  </si>
  <si>
    <t>Materiaalsed põhivarad</t>
  </si>
  <si>
    <t>Immateriaalsed põhivarad</t>
  </si>
  <si>
    <t>Immateriaalsete põhivarade kulum</t>
  </si>
  <si>
    <t>PASSIVA (KOHUSTISED JA OMAKAPITAL)</t>
  </si>
  <si>
    <t>Lühiajalised kohustised</t>
  </si>
  <si>
    <t xml:space="preserve">   Laenukohustised</t>
  </si>
  <si>
    <t xml:space="preserve">   Sihtfinantseerimine</t>
  </si>
  <si>
    <t>Pikaajalised kohustised</t>
  </si>
  <si>
    <t>Kohustised kokku</t>
  </si>
  <si>
    <t>Osakapital või aktsiakapital nimiväärtuses</t>
  </si>
  <si>
    <t>Registreerimata osakapital või aktsiakapital</t>
  </si>
  <si>
    <t>Ülekurss</t>
  </si>
  <si>
    <t>Oma osad või aktisad (miinus)</t>
  </si>
  <si>
    <t>KOHUSTISED</t>
  </si>
  <si>
    <t>OMAKAPITAL</t>
  </si>
  <si>
    <t>…</t>
  </si>
  <si>
    <t>Muud äritulud</t>
  </si>
  <si>
    <t>Kasum (kahjum-) sidusettevõtjatelt</t>
  </si>
  <si>
    <t>Kasum (kahjum-) finantsinvesteeringutelt</t>
  </si>
  <si>
    <t>Kasum (kahjum-) tütarettevõtjatelt</t>
  </si>
  <si>
    <t xml:space="preserve">Tulumaks </t>
  </si>
  <si>
    <t>Investeeringuobjekti nimetus</t>
  </si>
  <si>
    <t>Põhivara liik</t>
  </si>
  <si>
    <t>Maksumus käibemaksuta (eur)</t>
  </si>
  <si>
    <t>KOKKU</t>
  </si>
  <si>
    <t>Kaubad, toore, materjal ja teenused</t>
  </si>
  <si>
    <t>Jaanuar</t>
  </si>
  <si>
    <t>Veebruar</t>
  </si>
  <si>
    <t>Märts</t>
  </si>
  <si>
    <t>Aprill</t>
  </si>
  <si>
    <t>Mai</t>
  </si>
  <si>
    <t>Juuni</t>
  </si>
  <si>
    <t>Juuli</t>
  </si>
  <si>
    <t>August</t>
  </si>
  <si>
    <t>September</t>
  </si>
  <si>
    <t>Oktoober</t>
  </si>
  <si>
    <t>November</t>
  </si>
  <si>
    <t>Detsember</t>
  </si>
  <si>
    <t>Maksevõime kordaja</t>
  </si>
  <si>
    <t>Müügitulu puhasrentaablus</t>
  </si>
  <si>
    <t xml:space="preserve">   Maa (soetusmaksumuses)</t>
  </si>
  <si>
    <t>Hooned ja rajatised (soetusmaksumuses)</t>
  </si>
  <si>
    <t>Muu põhivara (soetusmaksumuses)</t>
  </si>
  <si>
    <t>Masinad, seadmed (soetusmaksumuses)</t>
  </si>
  <si>
    <t>Näitaja</t>
  </si>
  <si>
    <t>Definitsioon</t>
  </si>
  <si>
    <t>Roheline tase</t>
  </si>
  <si>
    <t>Punane tase</t>
  </si>
  <si>
    <t>Eesti keskmine</t>
  </si>
  <si>
    <t>aasta T-2</t>
  </si>
  <si>
    <t>aasta T-1</t>
  </si>
  <si>
    <t>väärtus skaalal 
0…4</t>
  </si>
  <si>
    <t>osakaal hindest</t>
  </si>
  <si>
    <t>Eeldefineeritud väljade list</t>
  </si>
  <si>
    <t>väiksem kui 5%</t>
  </si>
  <si>
    <t>Maksevõimekordaja</t>
  </si>
  <si>
    <t>Käibevara/lühiajalised kohustused</t>
  </si>
  <si>
    <t>jah</t>
  </si>
  <si>
    <t>Kohustused kokku/varad kokku (koguvara)</t>
  </si>
  <si>
    <t>0,70 või väiksem</t>
  </si>
  <si>
    <t xml:space="preserve">suurem kui 0,70 </t>
  </si>
  <si>
    <t>ei</t>
  </si>
  <si>
    <t>Raha/lühiajalised kohustused</t>
  </si>
  <si>
    <t>?</t>
  </si>
  <si>
    <t xml:space="preserve">  &lt;= tee oma valik</t>
  </si>
  <si>
    <t xml:space="preserve"> </t>
  </si>
  <si>
    <t>väiksem kui 1,20</t>
  </si>
  <si>
    <t>Finantsvõimekuse algoritmipõhine kaalutud keskmine hinne skaalal 0…4</t>
  </si>
  <si>
    <t>Finantsvõimekuse hinne kõiki asjaolusid, sealhulgas riske koosmõjus arvestades</t>
  </si>
  <si>
    <t>Nõuded</t>
  </si>
  <si>
    <t xml:space="preserve">   Võlad ja saadud ettemaksed</t>
  </si>
  <si>
    <t>MAJANDUSTEGEVUSE KÄIGUS TEKKIVAD KULUD</t>
  </si>
  <si>
    <r>
      <t>Intressitulud</t>
    </r>
    <r>
      <rPr>
        <vertAlign val="superscript"/>
        <sz val="10"/>
        <rFont val="Arial"/>
        <family val="2"/>
      </rPr>
      <t>(+)</t>
    </r>
  </si>
  <si>
    <r>
      <t>Intressikulud</t>
    </r>
    <r>
      <rPr>
        <vertAlign val="superscript"/>
        <sz val="10"/>
        <rFont val="Arial"/>
        <family val="2"/>
      </rPr>
      <t>(-)</t>
    </r>
  </si>
  <si>
    <t>Aasta keskmine töötajate arv</t>
  </si>
  <si>
    <t>Ärikasum (ärikahjum)</t>
  </si>
  <si>
    <t>Tootmishoone laiendus</t>
  </si>
  <si>
    <t>Andmed toetusega soetatavate vara kohta</t>
  </si>
  <si>
    <t>Päikesepaneelid</t>
  </si>
  <si>
    <t>Liitumisleping elektrivõimsuse suurendamiseks</t>
  </si>
  <si>
    <t>Aruandeaasta puhaskasum (kahjum)</t>
  </si>
  <si>
    <t>Palk</t>
  </si>
  <si>
    <t>Sotsiaalmaks</t>
  </si>
  <si>
    <t>Töötuskindlustusmaks</t>
  </si>
  <si>
    <t>TULUD MAJANDUSTEGEVUSEST</t>
  </si>
  <si>
    <t>Muud finantstulud ja -kulud</t>
  </si>
  <si>
    <t>väiksem kui 0,20</t>
  </si>
  <si>
    <t>Kogu investeeringu omaosalus/EBITDA</t>
  </si>
  <si>
    <t>7 või väiksem</t>
  </si>
  <si>
    <t>suurem kui 7</t>
  </si>
  <si>
    <t xml:space="preserve">Pikaajalised laenud, võlakirjad ja kapitalirendikohustised </t>
  </si>
  <si>
    <r>
      <t>"roheliste" aastate 
arv</t>
    </r>
    <r>
      <rPr>
        <sz val="9"/>
        <color theme="1"/>
        <rFont val="Calibri"/>
        <family val="2"/>
        <scheme val="minor"/>
      </rPr>
      <t xml:space="preserve"> </t>
    </r>
  </si>
  <si>
    <t>Number, mille võrra vähendada/suurenda esialgset hinnet</t>
  </si>
  <si>
    <t>Omaosaluse ja EBITDA suhe</t>
  </si>
  <si>
    <t>NB! Lõpliku hinde kujudab hindaja oma kompetentsile toetudes kõik asjaolusid koosmõjus arvestades.</t>
  </si>
  <si>
    <t>Keskmine palk kuus</t>
  </si>
  <si>
    <t>Taotlemisele eelnev teine aasta</t>
  </si>
  <si>
    <t>Taotlemisele eelnev aasta</t>
  </si>
  <si>
    <t>BILANSS</t>
  </si>
  <si>
    <t xml:space="preserve">0,20 või suurem </t>
  </si>
  <si>
    <t xml:space="preserve">1,20 või suurem </t>
  </si>
  <si>
    <t xml:space="preserve">   5% või suurem </t>
  </si>
  <si>
    <t>Kas korrigeerida hinnangut seoses varasemate aastate finantssuhtarvude või tulevaste aastate prognoosidega?</t>
  </si>
  <si>
    <t xml:space="preserve">   Hinne peab jääma vahemikku 0 … 4</t>
  </si>
  <si>
    <t>Aasta keskmine täistööajale taandatud töötajate arv</t>
  </si>
  <si>
    <r>
      <t xml:space="preserve">Taotleja tähtsamad majandusnäitajad (täitub automaatselt, kui ülejäänud lehed on täidetud)
</t>
    </r>
    <r>
      <rPr>
        <sz val="11"/>
        <rFont val="Calibri"/>
        <family val="2"/>
        <scheme val="minor"/>
      </rPr>
      <t>Selle tabeli abil saab kontrollida taotlusvormi samanimelisse tabelisse sisestatud andmete õigsust.</t>
    </r>
  </si>
  <si>
    <t>Puhaskasum/müügitulu</t>
  </si>
  <si>
    <t>Kohustused kokku/varad kokku</t>
  </si>
  <si>
    <t>Investeeringu omaosalus/EBITDA</t>
  </si>
  <si>
    <t>Taotlemise aasta prognoos (2025)</t>
  </si>
  <si>
    <t>Punaste lahtrite arv</t>
  </si>
  <si>
    <t>Näitajate osakaal</t>
  </si>
  <si>
    <t>Soovitatav hinne</t>
  </si>
  <si>
    <t>T + 1 aasta
prognoos (2026)</t>
  </si>
  <si>
    <t>T + 2 aasta
prognoos (2027)</t>
  </si>
  <si>
    <t>T + 3 aasta
prognoos (2028)</t>
  </si>
  <si>
    <t>T + 4 aasta
prognoos (2029)</t>
  </si>
  <si>
    <t>Näitaja hinne</t>
  </si>
  <si>
    <t>NB! Lõpliku hinde kujundab hindaja 
oma kompetentsile toetudes 
kõik asjaolusid koosmõjus arvestades.</t>
  </si>
  <si>
    <t>Maksumus käibemaksuga (eur)</t>
  </si>
  <si>
    <t>Käibemaks 
(eur)</t>
  </si>
  <si>
    <t>Näitajad</t>
  </si>
  <si>
    <t>Taotlemisele eelnev aasta (2024)</t>
  </si>
  <si>
    <t>Taotlemisele eelnev teine aasta (2023)</t>
  </si>
  <si>
    <t>Taotlemise aasta prognoos 
(2025)</t>
  </si>
  <si>
    <t>T + 1 aasta
prognoos 
(2026)</t>
  </si>
  <si>
    <t>T + 2 aasta
prognoos 
(2027)</t>
  </si>
  <si>
    <t>T + 3 aasta
prognoos 
(2028)</t>
  </si>
  <si>
    <t>T + 4 aasta
prognoos 
(2029)</t>
  </si>
  <si>
    <t>Taotlemisele eelnev 
aasta</t>
  </si>
  <si>
    <t>Toode või teenus …</t>
  </si>
  <si>
    <t>Valik</t>
  </si>
  <si>
    <t>Toote või teenuse seos investeeringuga</t>
  </si>
  <si>
    <t>pole seotud investeeringuga</t>
  </si>
  <si>
    <t>on seotud investeeringuga</t>
  </si>
  <si>
    <t>Taotlemisele vahetult eelnev aasta (2024)</t>
  </si>
  <si>
    <t>Taotlemisele eelnev teine aasta 
(2023)</t>
  </si>
  <si>
    <t>T + 1 aasta
prognoos 
(2026)</t>
  </si>
  <si>
    <t>T + 2 aasta
prognoos 
(2027)</t>
  </si>
  <si>
    <t>T + 3 aasta
prognoos 
(2028)</t>
  </si>
  <si>
    <t>T + 4 aasta
prognoos 
(2029)</t>
  </si>
  <si>
    <t>Sellest toetus
(eur)</t>
  </si>
  <si>
    <t xml:space="preserve">    Müügitulu kasv eelmise aastaga võrreldes</t>
  </si>
  <si>
    <t xml:space="preserve">    Lisandväärtuse kasv eelmise aastaga võrreldes</t>
  </si>
  <si>
    <t>1 kuni 9 hõivatud isikut</t>
  </si>
  <si>
    <t>10 kuni 19 hõivatud isikut</t>
  </si>
  <si>
    <t>20 kuni 49 hõivatud isikut</t>
  </si>
  <si>
    <t>50 kuni 99 hõivatud isikut</t>
  </si>
  <si>
    <t>100 kuni 249 hõivatud isikut</t>
  </si>
  <si>
    <t>250 või enam hõivatud isikut</t>
  </si>
  <si>
    <t>Allikas Statistikameti andmebaas, tabel EM001</t>
  </si>
  <si>
    <t>2021</t>
  </si>
  <si>
    <t>2022</t>
  </si>
  <si>
    <t>2023</t>
  </si>
  <si>
    <t>Kokku – kõik tegevusalad (v.a finants- ja kindlustustegevus)</t>
  </si>
  <si>
    <t>Tööviljakus hõivatu kohta lisandväärtuse alusel (€)</t>
  </si>
  <si>
    <t>Siin näed ülal sisestatud prognoositavate numbrite alusel kujunevat aasta keskmist täistööajale taandatud töötajate arvu</t>
  </si>
  <si>
    <t>Siia märgi töölepinguga tööl olnud töötajate arv kuude lõikes</t>
  </si>
  <si>
    <t>Siia märgi prognoositav keskmine töötajate arv kuude lõikes</t>
  </si>
  <si>
    <t>Taotlemise aasta T prognoos 
(2025)</t>
  </si>
  <si>
    <t>Muu materiaalne põhivara</t>
  </si>
  <si>
    <t xml:space="preserve">Immateriaalne põhivara </t>
  </si>
  <si>
    <t>Teehooldustööd (näide)</t>
  </si>
  <si>
    <t>Lumekoristustööd (näide)</t>
  </si>
  <si>
    <t>Metalltoodete valmistamine (näide)</t>
  </si>
  <si>
    <t>Sõiduautode remonditeenus (näide)</t>
  </si>
  <si>
    <t>Kinnitatud Põllumajanduse Registrite</t>
  </si>
  <si>
    <t>ja Informatsiooni Ameti peadirektori</t>
  </si>
  <si>
    <t>21.02.2025 käskkirjaga nr 1-12/25/18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</si>
</sst>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 #,##0.00\ _k_r_-;_-* &quot;-&quot;??\ _k_r_-;_-@_-"/>
    <numFmt numFmtId="165" formatCode="mmmm"/>
    <numFmt numFmtId="166" formatCode="#,##0.0"/>
    <numFmt numFmtId="167" formatCode="0.0"/>
  </numFmts>
  <fonts count="26" x14ac:knownFonts="1">
    <font>
      <sz val="10"/>
      <color theme="1"/>
      <name val="Arial"/>
    </font>
    <font>
      <sz val="10"/>
      <name val="Arial"/>
      <family val="2"/>
    </font>
    <font>
      <b/>
      <sz val="18"/>
      <color indexed="56"/>
      <name val="Cambria"/>
      <family val="1"/>
    </font>
    <font>
      <b/>
      <sz val="10"/>
      <name val="Arial"/>
      <family val="2"/>
    </font>
    <font>
      <sz val="10"/>
      <color indexed="4"/>
      <name val="Arial"/>
      <family val="2"/>
    </font>
    <font>
      <u/>
      <sz val="10"/>
      <name val="Arial"/>
      <family val="2"/>
    </font>
    <font>
      <b/>
      <u/>
      <sz val="10"/>
      <name val="Arial"/>
      <family val="2"/>
    </font>
    <font>
      <sz val="10"/>
      <color theme="1"/>
      <name val="Arial"/>
      <family val="2"/>
    </font>
    <font>
      <sz val="10"/>
      <color rgb="FFFF0000"/>
      <name val="Arial"/>
      <family val="2"/>
    </font>
    <font>
      <b/>
      <sz val="10"/>
      <color theme="1"/>
      <name val="Arial"/>
      <family val="2"/>
    </font>
    <font>
      <sz val="9"/>
      <color indexed="81"/>
      <name val="Tahoma"/>
      <family val="2"/>
    </font>
    <font>
      <sz val="10"/>
      <color rgb="FF3333FF"/>
      <name val="Arial"/>
      <family val="2"/>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9"/>
      <color theme="1"/>
      <name val="Calibri"/>
      <family val="2"/>
      <scheme val="minor"/>
    </font>
    <font>
      <sz val="11"/>
      <color theme="0" tint="-4.9989318521683403E-2"/>
      <name val="Calibri"/>
      <family val="2"/>
      <scheme val="minor"/>
    </font>
    <font>
      <vertAlign val="superscript"/>
      <sz val="10"/>
      <name val="Arial"/>
      <family val="2"/>
    </font>
    <font>
      <b/>
      <sz val="10"/>
      <color rgb="FF0070C0"/>
      <name val="Arial"/>
      <family val="2"/>
    </font>
    <font>
      <sz val="10"/>
      <color rgb="FF0070C0"/>
      <name val="Arial"/>
      <family val="2"/>
    </font>
    <font>
      <sz val="10"/>
      <color theme="1"/>
      <name val="Arial"/>
      <family val="2"/>
      <charset val="186"/>
    </font>
    <font>
      <sz val="8"/>
      <name val="Arial"/>
    </font>
    <font>
      <sz val="10"/>
      <color theme="1"/>
      <name val="Calibri"/>
      <family val="2"/>
      <scheme val="minor"/>
    </font>
    <font>
      <sz val="11"/>
      <color rgb="FF000000"/>
      <name val="Calibri"/>
      <family val="2"/>
      <charset val="186"/>
    </font>
    <font>
      <sz val="10"/>
      <color theme="1"/>
      <name val="Calibri"/>
      <family val="2"/>
      <charset val="186"/>
      <scheme val="minor"/>
    </font>
  </fonts>
  <fills count="12">
    <fill>
      <patternFill patternType="none"/>
    </fill>
    <fill>
      <patternFill patternType="gray125"/>
    </fill>
    <fill>
      <patternFill patternType="solid">
        <fgColor indexed="65"/>
      </patternFill>
    </fill>
    <fill>
      <patternFill patternType="solid">
        <fgColor theme="0"/>
        <bgColor indexed="64"/>
      </patternFill>
    </fill>
    <fill>
      <patternFill patternType="solid">
        <fgColor theme="0" tint="-0.14999847407452621"/>
        <bgColor indexed="64"/>
      </patternFill>
    </fill>
    <fill>
      <patternFill patternType="solid">
        <fgColor theme="0"/>
        <bgColor theme="6" tint="0.79998168889431442"/>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indexed="42"/>
      </patternFill>
    </fill>
    <fill>
      <patternFill patternType="solid">
        <fgColor rgb="FF92D050"/>
        <bgColor indexed="64"/>
      </patternFill>
    </fill>
    <fill>
      <patternFill patternType="solid">
        <fgColor theme="0"/>
        <bgColor indexed="42"/>
      </patternFill>
    </fill>
    <fill>
      <patternFill patternType="solid">
        <fgColor theme="0"/>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right style="thin">
        <color auto="1"/>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double">
        <color theme="0" tint="-0.24994659260841701"/>
      </right>
      <top style="thin">
        <color theme="0" tint="-0.24994659260841701"/>
      </top>
      <bottom/>
      <diagonal/>
    </border>
    <border>
      <left style="double">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uble">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double">
        <color theme="0" tint="-0.24994659260841701"/>
      </left>
      <right style="double">
        <color theme="0" tint="-0.24994659260841701"/>
      </right>
      <top style="thin">
        <color theme="0" tint="-0.24994659260841701"/>
      </top>
      <bottom style="thin">
        <color theme="0" tint="-0.24994659260841701"/>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xf numFmtId="0" fontId="2" fillId="0" borderId="0"/>
    <xf numFmtId="9" fontId="1" fillId="0" borderId="0" applyFont="0" applyFill="0" applyBorder="0"/>
    <xf numFmtId="0" fontId="7" fillId="0" borderId="0"/>
    <xf numFmtId="9" fontId="7" fillId="0" borderId="0" applyFont="0" applyFill="0" applyBorder="0" applyAlignment="0" applyProtection="0"/>
  </cellStyleXfs>
  <cellXfs count="267">
    <xf numFmtId="0" fontId="0" fillId="0" borderId="0" xfId="0"/>
    <xf numFmtId="0" fontId="1" fillId="0" borderId="0" xfId="0" applyFont="1"/>
    <xf numFmtId="4" fontId="1" fillId="2" borderId="0" xfId="0" applyNumberFormat="1" applyFont="1" applyFill="1"/>
    <xf numFmtId="4" fontId="1" fillId="0" borderId="0" xfId="0" applyNumberFormat="1" applyFont="1"/>
    <xf numFmtId="4" fontId="1" fillId="0" borderId="0" xfId="0" applyNumberFormat="1" applyFont="1" applyAlignment="1">
      <alignment horizontal="right"/>
    </xf>
    <xf numFmtId="4" fontId="1" fillId="0" borderId="0" xfId="0" applyNumberFormat="1" applyFont="1" applyAlignment="1">
      <alignment wrapText="1"/>
    </xf>
    <xf numFmtId="0" fontId="1" fillId="0" borderId="5" xfId="0" applyFont="1" applyBorder="1"/>
    <xf numFmtId="1" fontId="3" fillId="4" borderId="4" xfId="0" applyNumberFormat="1" applyFont="1" applyFill="1" applyBorder="1"/>
    <xf numFmtId="4" fontId="1" fillId="3" borderId="0" xfId="0" applyNumberFormat="1" applyFont="1" applyFill="1"/>
    <xf numFmtId="4" fontId="1" fillId="2" borderId="0" xfId="0" applyNumberFormat="1" applyFont="1" applyFill="1" applyAlignment="1">
      <alignment horizontal="right"/>
    </xf>
    <xf numFmtId="4" fontId="7" fillId="0" borderId="0" xfId="0" applyNumberFormat="1" applyFont="1"/>
    <xf numFmtId="4" fontId="1" fillId="2" borderId="0" xfId="1" applyNumberFormat="1" applyFont="1" applyFill="1" applyAlignment="1">
      <alignment horizontal="right"/>
    </xf>
    <xf numFmtId="4" fontId="1" fillId="2" borderId="0" xfId="0" applyNumberFormat="1" applyFont="1" applyFill="1" applyAlignment="1">
      <alignment horizontal="left" indent="3"/>
    </xf>
    <xf numFmtId="4" fontId="1" fillId="0" borderId="0" xfId="3" applyNumberFormat="1" applyFont="1" applyAlignment="1">
      <alignment horizontal="right"/>
    </xf>
    <xf numFmtId="3" fontId="1" fillId="2" borderId="0" xfId="0" applyNumberFormat="1" applyFont="1" applyFill="1"/>
    <xf numFmtId="1" fontId="1" fillId="2" borderId="0" xfId="0" applyNumberFormat="1" applyFont="1" applyFill="1" applyAlignment="1">
      <alignment horizontal="left" indent="3"/>
    </xf>
    <xf numFmtId="1" fontId="1" fillId="3" borderId="0" xfId="0" applyNumberFormat="1" applyFont="1" applyFill="1"/>
    <xf numFmtId="1" fontId="1" fillId="2" borderId="0" xfId="1" applyNumberFormat="1" applyFont="1" applyFill="1" applyAlignment="1">
      <alignment horizontal="right"/>
    </xf>
    <xf numFmtId="3" fontId="1" fillId="4" borderId="4" xfId="0" applyNumberFormat="1" applyFont="1" applyFill="1" applyBorder="1" applyAlignment="1">
      <alignment horizontal="right" vertical="center"/>
    </xf>
    <xf numFmtId="3" fontId="1" fillId="4" borderId="1" xfId="1" applyNumberFormat="1" applyFont="1" applyFill="1" applyBorder="1" applyAlignment="1">
      <alignment horizontal="right" vertical="center"/>
    </xf>
    <xf numFmtId="3" fontId="3" fillId="4" borderId="4" xfId="1" applyNumberFormat="1" applyFont="1" applyFill="1" applyBorder="1" applyAlignment="1">
      <alignment horizontal="right" vertical="center"/>
    </xf>
    <xf numFmtId="0" fontId="0" fillId="0" borderId="0" xfId="0" applyAlignment="1">
      <alignment vertical="center"/>
    </xf>
    <xf numFmtId="0" fontId="12" fillId="0" borderId="0" xfId="0" applyFont="1"/>
    <xf numFmtId="0" fontId="12" fillId="5" borderId="5" xfId="0" applyFont="1" applyFill="1" applyBorder="1" applyAlignment="1" applyProtection="1">
      <alignment horizontal="center"/>
      <protection locked="0"/>
    </xf>
    <xf numFmtId="0" fontId="12" fillId="0" borderId="0" xfId="4" applyFont="1" applyAlignment="1">
      <alignment horizontal="left" vertical="top"/>
    </xf>
    <xf numFmtId="0" fontId="12" fillId="0" borderId="0" xfId="4" applyFont="1"/>
    <xf numFmtId="0" fontId="12" fillId="7" borderId="13" xfId="4" applyFont="1" applyFill="1" applyBorder="1" applyAlignment="1">
      <alignment horizontal="center" vertical="center" wrapText="1"/>
    </xf>
    <xf numFmtId="0" fontId="12" fillId="7" borderId="14" xfId="4" applyFont="1" applyFill="1" applyBorder="1" applyAlignment="1">
      <alignment horizontal="center" vertical="center" wrapText="1"/>
    </xf>
    <xf numFmtId="0" fontId="12" fillId="7" borderId="15" xfId="4" applyFont="1" applyFill="1" applyBorder="1" applyAlignment="1">
      <alignment horizontal="center" vertical="center" wrapText="1"/>
    </xf>
    <xf numFmtId="0" fontId="12" fillId="7" borderId="16" xfId="4" applyFont="1" applyFill="1" applyBorder="1" applyAlignment="1">
      <alignment horizontal="center" vertical="center" wrapText="1"/>
    </xf>
    <xf numFmtId="0" fontId="14" fillId="7" borderId="17" xfId="4" applyFont="1" applyFill="1" applyBorder="1" applyAlignment="1">
      <alignment horizontal="left" vertical="top" wrapText="1"/>
    </xf>
    <xf numFmtId="0" fontId="12" fillId="7" borderId="17" xfId="4" applyFont="1" applyFill="1" applyBorder="1" applyAlignment="1">
      <alignment horizontal="left" vertical="top"/>
    </xf>
    <xf numFmtId="0" fontId="12" fillId="7" borderId="17" xfId="4" applyFont="1" applyFill="1" applyBorder="1" applyAlignment="1">
      <alignment horizontal="left" vertical="center"/>
    </xf>
    <xf numFmtId="0" fontId="12" fillId="6" borderId="17" xfId="4" applyFont="1" applyFill="1" applyBorder="1" applyAlignment="1">
      <alignment horizontal="center" vertical="center"/>
    </xf>
    <xf numFmtId="3" fontId="12" fillId="7" borderId="19" xfId="4" applyNumberFormat="1" applyFont="1" applyFill="1" applyBorder="1" applyAlignment="1">
      <alignment horizontal="center" vertical="top"/>
    </xf>
    <xf numFmtId="9" fontId="12" fillId="7" borderId="17" xfId="4" applyNumberFormat="1" applyFont="1" applyFill="1" applyBorder="1" applyAlignment="1">
      <alignment horizontal="center" vertical="top"/>
    </xf>
    <xf numFmtId="1" fontId="12" fillId="7" borderId="13" xfId="5" applyNumberFormat="1" applyFont="1" applyFill="1" applyBorder="1" applyAlignment="1" applyProtection="1">
      <alignment horizontal="center"/>
    </xf>
    <xf numFmtId="0" fontId="12" fillId="7" borderId="20" xfId="4" applyFont="1" applyFill="1" applyBorder="1" applyAlignment="1">
      <alignment horizontal="center" vertical="center"/>
    </xf>
    <xf numFmtId="0" fontId="12" fillId="0" borderId="17" xfId="4" applyFont="1" applyBorder="1" applyAlignment="1">
      <alignment horizontal="center" vertical="center"/>
    </xf>
    <xf numFmtId="1" fontId="12" fillId="7" borderId="20" xfId="5" applyNumberFormat="1" applyFont="1" applyFill="1" applyBorder="1" applyAlignment="1" applyProtection="1">
      <alignment horizontal="center"/>
    </xf>
    <xf numFmtId="0" fontId="12" fillId="0" borderId="0" xfId="4" applyFont="1" applyAlignment="1">
      <alignment vertical="top"/>
    </xf>
    <xf numFmtId="0" fontId="12" fillId="7" borderId="21" xfId="4" applyFont="1" applyFill="1" applyBorder="1" applyAlignment="1">
      <alignment vertical="top"/>
    </xf>
    <xf numFmtId="0" fontId="12" fillId="7" borderId="22" xfId="4" applyFont="1" applyFill="1" applyBorder="1" applyAlignment="1">
      <alignment horizontal="left" vertical="top"/>
    </xf>
    <xf numFmtId="0" fontId="12" fillId="7" borderId="22" xfId="4" applyFont="1" applyFill="1" applyBorder="1"/>
    <xf numFmtId="0" fontId="12" fillId="7" borderId="0" xfId="4" applyFont="1" applyFill="1"/>
    <xf numFmtId="0" fontId="12" fillId="0" borderId="0" xfId="4" applyFont="1" applyAlignment="1">
      <alignment vertical="center"/>
    </xf>
    <xf numFmtId="9" fontId="12" fillId="9" borderId="17" xfId="4" applyNumberFormat="1" applyFont="1" applyFill="1" applyBorder="1" applyAlignment="1">
      <alignment horizontal="center" vertical="center"/>
    </xf>
    <xf numFmtId="2" fontId="12" fillId="9" borderId="17" xfId="4" applyNumberFormat="1" applyFont="1" applyFill="1" applyBorder="1" applyAlignment="1">
      <alignment horizontal="center" vertical="center"/>
    </xf>
    <xf numFmtId="4" fontId="7" fillId="0" borderId="0" xfId="0" applyNumberFormat="1" applyFont="1" applyAlignment="1">
      <alignment vertical="center"/>
    </xf>
    <xf numFmtId="1" fontId="1" fillId="3" borderId="4" xfId="0" applyNumberFormat="1" applyFont="1" applyFill="1" applyBorder="1" applyAlignment="1">
      <alignment horizontal="left" indent="1"/>
    </xf>
    <xf numFmtId="1" fontId="1" fillId="3" borderId="5" xfId="0" applyNumberFormat="1" applyFont="1" applyFill="1" applyBorder="1" applyAlignment="1">
      <alignment horizontal="left" indent="1"/>
    </xf>
    <xf numFmtId="1" fontId="3" fillId="3" borderId="0" xfId="0" applyNumberFormat="1" applyFont="1" applyFill="1"/>
    <xf numFmtId="4" fontId="3" fillId="3" borderId="0" xfId="0" applyNumberFormat="1" applyFont="1" applyFill="1" applyAlignment="1">
      <alignment horizontal="right"/>
    </xf>
    <xf numFmtId="4" fontId="3" fillId="3" borderId="0" xfId="0" applyNumberFormat="1" applyFont="1" applyFill="1"/>
    <xf numFmtId="1" fontId="1" fillId="3" borderId="4" xfId="0" applyNumberFormat="1" applyFont="1" applyFill="1" applyBorder="1"/>
    <xf numFmtId="3" fontId="3" fillId="3" borderId="0" xfId="0" applyNumberFormat="1" applyFont="1" applyFill="1" applyAlignment="1">
      <alignment horizontal="right"/>
    </xf>
    <xf numFmtId="3" fontId="5" fillId="3" borderId="0" xfId="0" applyNumberFormat="1" applyFont="1" applyFill="1" applyAlignment="1">
      <alignment horizontal="right"/>
    </xf>
    <xf numFmtId="1" fontId="3" fillId="3" borderId="0" xfId="0" applyNumberFormat="1" applyFont="1" applyFill="1" applyAlignment="1">
      <alignment horizontal="left" indent="1"/>
    </xf>
    <xf numFmtId="1" fontId="1" fillId="3" borderId="0" xfId="0" applyNumberFormat="1" applyFont="1" applyFill="1" applyAlignment="1">
      <alignment horizontal="left" indent="1"/>
    </xf>
    <xf numFmtId="3" fontId="1" fillId="3" borderId="0" xfId="0" applyNumberFormat="1" applyFont="1" applyFill="1" applyAlignment="1">
      <alignment horizontal="right"/>
    </xf>
    <xf numFmtId="4" fontId="1" fillId="2" borderId="0" xfId="0" applyNumberFormat="1" applyFont="1" applyFill="1" applyAlignment="1">
      <alignment horizontal="left"/>
    </xf>
    <xf numFmtId="4" fontId="4" fillId="2" borderId="0" xfId="0" applyNumberFormat="1" applyFont="1" applyFill="1"/>
    <xf numFmtId="4" fontId="1" fillId="4" borderId="4" xfId="0" applyNumberFormat="1" applyFont="1" applyFill="1" applyBorder="1" applyAlignment="1">
      <alignment horizontal="left"/>
    </xf>
    <xf numFmtId="4" fontId="1" fillId="4" borderId="1" xfId="0" applyNumberFormat="1" applyFont="1" applyFill="1" applyBorder="1" applyAlignment="1">
      <alignment horizontal="left"/>
    </xf>
    <xf numFmtId="3" fontId="4" fillId="0" borderId="0" xfId="0" applyNumberFormat="1" applyFont="1"/>
    <xf numFmtId="1" fontId="4" fillId="2" borderId="0" xfId="0" applyNumberFormat="1" applyFont="1" applyFill="1" applyAlignment="1">
      <alignment horizontal="left"/>
    </xf>
    <xf numFmtId="1" fontId="4" fillId="0" borderId="0" xfId="0" applyNumberFormat="1" applyFont="1"/>
    <xf numFmtId="3" fontId="1" fillId="4" borderId="1" xfId="0" applyNumberFormat="1" applyFont="1" applyFill="1" applyBorder="1" applyAlignment="1">
      <alignment horizontal="right" vertical="center"/>
    </xf>
    <xf numFmtId="3" fontId="1" fillId="4" borderId="4" xfId="1" applyNumberFormat="1" applyFont="1" applyFill="1" applyBorder="1" applyAlignment="1">
      <alignment horizontal="right" vertical="center"/>
    </xf>
    <xf numFmtId="0" fontId="1" fillId="0" borderId="4" xfId="0" applyFont="1" applyBorder="1"/>
    <xf numFmtId="3" fontId="1" fillId="4" borderId="5" xfId="1" applyNumberFormat="1" applyFont="1" applyFill="1" applyBorder="1" applyAlignment="1">
      <alignment horizontal="right" vertical="center"/>
    </xf>
    <xf numFmtId="4" fontId="7" fillId="3" borderId="0" xfId="0" applyNumberFormat="1" applyFont="1" applyFill="1"/>
    <xf numFmtId="166" fontId="1" fillId="2" borderId="4" xfId="1" applyNumberFormat="1" applyFont="1" applyFill="1" applyBorder="1" applyAlignment="1">
      <alignment horizontal="right" vertical="center"/>
    </xf>
    <xf numFmtId="4" fontId="1" fillId="0" borderId="1" xfId="0" applyNumberFormat="1" applyFont="1" applyBorder="1" applyAlignment="1">
      <alignment horizontal="left" indent="3"/>
    </xf>
    <xf numFmtId="4" fontId="1" fillId="0" borderId="4" xfId="0" applyNumberFormat="1" applyFont="1" applyBorder="1" applyAlignment="1">
      <alignment horizontal="left" indent="3"/>
    </xf>
    <xf numFmtId="3" fontId="1" fillId="4" borderId="5" xfId="0" applyNumberFormat="1" applyFont="1" applyFill="1" applyBorder="1" applyAlignment="1">
      <alignment horizontal="right" vertical="center"/>
    </xf>
    <xf numFmtId="4" fontId="1" fillId="7" borderId="4" xfId="0" applyNumberFormat="1" applyFont="1" applyFill="1" applyBorder="1"/>
    <xf numFmtId="3" fontId="1" fillId="7" borderId="4" xfId="0" applyNumberFormat="1" applyFont="1" applyFill="1" applyBorder="1" applyAlignment="1">
      <alignment horizontal="right" vertical="center"/>
    </xf>
    <xf numFmtId="0" fontId="1" fillId="3" borderId="4" xfId="0" applyFont="1" applyFill="1" applyBorder="1"/>
    <xf numFmtId="1" fontId="3" fillId="4" borderId="5" xfId="0" applyNumberFormat="1" applyFont="1" applyFill="1" applyBorder="1"/>
    <xf numFmtId="1" fontId="3" fillId="3" borderId="4" xfId="0" applyNumberFormat="1" applyFont="1" applyFill="1" applyBorder="1"/>
    <xf numFmtId="1" fontId="1" fillId="3" borderId="4" xfId="0" applyNumberFormat="1" applyFont="1" applyFill="1" applyBorder="1" applyAlignment="1">
      <alignment horizontal="left"/>
    </xf>
    <xf numFmtId="1" fontId="1" fillId="7" borderId="4" xfId="0" applyNumberFormat="1" applyFont="1" applyFill="1" applyBorder="1"/>
    <xf numFmtId="1" fontId="1" fillId="7" borderId="5" xfId="0" applyNumberFormat="1" applyFont="1" applyFill="1" applyBorder="1"/>
    <xf numFmtId="0" fontId="1" fillId="7" borderId="4" xfId="0" applyFont="1" applyFill="1" applyBorder="1"/>
    <xf numFmtId="3" fontId="1" fillId="7" borderId="5" xfId="0" applyNumberFormat="1" applyFont="1" applyFill="1" applyBorder="1" applyAlignment="1">
      <alignment horizontal="right" vertical="center"/>
    </xf>
    <xf numFmtId="4" fontId="1" fillId="2" borderId="5" xfId="0" applyNumberFormat="1" applyFont="1" applyFill="1" applyBorder="1" applyAlignment="1">
      <alignment horizontal="right"/>
    </xf>
    <xf numFmtId="4" fontId="1" fillId="4" borderId="5" xfId="0" applyNumberFormat="1" applyFont="1" applyFill="1" applyBorder="1" applyAlignment="1">
      <alignment horizontal="right" vertical="center"/>
    </xf>
    <xf numFmtId="0" fontId="14" fillId="7" borderId="17" xfId="4" applyFont="1" applyFill="1" applyBorder="1" applyAlignment="1">
      <alignment horizontal="left" vertical="center" wrapText="1"/>
    </xf>
    <xf numFmtId="3" fontId="12" fillId="7" borderId="19" xfId="4" applyNumberFormat="1" applyFont="1" applyFill="1" applyBorder="1" applyAlignment="1">
      <alignment horizontal="center" vertical="center"/>
    </xf>
    <xf numFmtId="9" fontId="12" fillId="7" borderId="17" xfId="4" applyNumberFormat="1" applyFont="1" applyFill="1" applyBorder="1" applyAlignment="1">
      <alignment horizontal="center" vertical="center"/>
    </xf>
    <xf numFmtId="3" fontId="3" fillId="3" borderId="0" xfId="1" applyNumberFormat="1" applyFont="1" applyFill="1" applyBorder="1" applyAlignment="1">
      <alignment horizontal="right" vertical="center"/>
    </xf>
    <xf numFmtId="3" fontId="3" fillId="3" borderId="0" xfId="0" applyNumberFormat="1" applyFont="1" applyFill="1" applyAlignment="1">
      <alignment horizontal="right" vertical="center"/>
    </xf>
    <xf numFmtId="3" fontId="1" fillId="3" borderId="0" xfId="0" applyNumberFormat="1" applyFont="1" applyFill="1" applyAlignment="1">
      <alignment horizontal="right" vertical="center"/>
    </xf>
    <xf numFmtId="3" fontId="3" fillId="3" borderId="4" xfId="1" applyNumberFormat="1" applyFont="1" applyFill="1" applyBorder="1" applyAlignment="1">
      <alignment horizontal="right" vertical="center"/>
    </xf>
    <xf numFmtId="3" fontId="3" fillId="3" borderId="0" xfId="0" applyNumberFormat="1" applyFont="1" applyFill="1" applyAlignment="1">
      <alignment horizontal="right" indent="1"/>
    </xf>
    <xf numFmtId="3" fontId="1" fillId="3" borderId="0" xfId="0" applyNumberFormat="1" applyFont="1" applyFill="1" applyAlignment="1">
      <alignment horizontal="right" indent="1"/>
    </xf>
    <xf numFmtId="3" fontId="5" fillId="3" borderId="0" xfId="0" applyNumberFormat="1" applyFont="1" applyFill="1" applyAlignment="1">
      <alignment horizontal="right" indent="1"/>
    </xf>
    <xf numFmtId="3" fontId="1" fillId="7" borderId="10" xfId="0" applyNumberFormat="1" applyFont="1" applyFill="1" applyBorder="1" applyAlignment="1">
      <alignment horizontal="right" vertical="center"/>
    </xf>
    <xf numFmtId="3" fontId="1" fillId="3" borderId="10" xfId="0" applyNumberFormat="1" applyFont="1" applyFill="1" applyBorder="1" applyAlignment="1">
      <alignment horizontal="right" vertical="center"/>
    </xf>
    <xf numFmtId="3" fontId="1" fillId="4" borderId="10" xfId="1" applyNumberFormat="1" applyFont="1" applyFill="1" applyBorder="1" applyAlignment="1">
      <alignment horizontal="right" vertical="center"/>
    </xf>
    <xf numFmtId="3" fontId="3" fillId="4" borderId="10" xfId="1" applyNumberFormat="1" applyFont="1" applyFill="1" applyBorder="1" applyAlignment="1">
      <alignment horizontal="right" vertical="center"/>
    </xf>
    <xf numFmtId="3" fontId="1" fillId="0" borderId="4" xfId="1" applyNumberFormat="1" applyFont="1" applyFill="1" applyBorder="1" applyAlignment="1" applyProtection="1">
      <alignment horizontal="right" vertical="center"/>
      <protection locked="0"/>
    </xf>
    <xf numFmtId="3" fontId="1" fillId="0" borderId="5" xfId="1" applyNumberFormat="1" applyFont="1" applyFill="1" applyBorder="1" applyAlignment="1" applyProtection="1">
      <alignment horizontal="right" vertical="center"/>
      <protection locked="0"/>
    </xf>
    <xf numFmtId="3" fontId="11" fillId="0" borderId="4" xfId="1" applyNumberFormat="1" applyFont="1" applyFill="1" applyBorder="1" applyAlignment="1" applyProtection="1">
      <alignment horizontal="right" vertical="center"/>
      <protection locked="0"/>
    </xf>
    <xf numFmtId="3" fontId="1" fillId="0" borderId="4" xfId="0" applyNumberFormat="1" applyFont="1" applyBorder="1" applyAlignment="1" applyProtection="1">
      <alignment horizontal="right" vertical="center"/>
      <protection locked="0"/>
    </xf>
    <xf numFmtId="3" fontId="1" fillId="0" borderId="5" xfId="0" applyNumberFormat="1" applyFont="1" applyBorder="1" applyAlignment="1" applyProtection="1">
      <alignment horizontal="right" vertical="center"/>
      <protection locked="0"/>
    </xf>
    <xf numFmtId="3" fontId="1" fillId="2" borderId="5" xfId="1" applyNumberFormat="1" applyFont="1" applyFill="1" applyBorder="1" applyAlignment="1" applyProtection="1">
      <alignment horizontal="right" vertical="center"/>
      <protection locked="0"/>
    </xf>
    <xf numFmtId="4" fontId="1" fillId="0" borderId="1" xfId="0" applyNumberFormat="1" applyFont="1" applyBorder="1" applyAlignment="1" applyProtection="1">
      <alignment horizontal="left" indent="3"/>
      <protection locked="0"/>
    </xf>
    <xf numFmtId="3" fontId="1" fillId="0" borderId="1" xfId="0" applyNumberFormat="1" applyFont="1" applyBorder="1" applyAlignment="1" applyProtection="1">
      <alignment horizontal="right" vertical="center"/>
      <protection locked="0"/>
    </xf>
    <xf numFmtId="4" fontId="1" fillId="3" borderId="2" xfId="0" applyNumberFormat="1" applyFont="1" applyFill="1" applyBorder="1"/>
    <xf numFmtId="3" fontId="1" fillId="3" borderId="2" xfId="0" applyNumberFormat="1" applyFont="1" applyFill="1" applyBorder="1" applyAlignment="1" applyProtection="1">
      <alignment horizontal="right" vertical="center"/>
      <protection locked="0"/>
    </xf>
    <xf numFmtId="0" fontId="1" fillId="3" borderId="1" xfId="0" applyFont="1" applyFill="1" applyBorder="1"/>
    <xf numFmtId="3" fontId="1" fillId="3" borderId="4" xfId="0" applyNumberFormat="1" applyFont="1" applyFill="1" applyBorder="1" applyAlignment="1" applyProtection="1">
      <alignment horizontal="right" vertical="center"/>
      <protection locked="0"/>
    </xf>
    <xf numFmtId="3" fontId="1" fillId="3" borderId="1" xfId="0" applyNumberFormat="1" applyFont="1" applyFill="1" applyBorder="1" applyAlignment="1" applyProtection="1">
      <alignment horizontal="right" vertical="center"/>
      <protection locked="0"/>
    </xf>
    <xf numFmtId="3" fontId="1" fillId="3" borderId="5" xfId="0" applyNumberFormat="1" applyFont="1" applyFill="1" applyBorder="1" applyAlignment="1" applyProtection="1">
      <alignment horizontal="right" vertical="center"/>
      <protection locked="0"/>
    </xf>
    <xf numFmtId="3" fontId="8" fillId="3" borderId="4" xfId="0" applyNumberFormat="1"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center" vertical="center"/>
      <protection locked="0"/>
    </xf>
    <xf numFmtId="3" fontId="1" fillId="3" borderId="5" xfId="0" applyNumberFormat="1" applyFont="1" applyFill="1" applyBorder="1" applyAlignment="1" applyProtection="1">
      <alignment horizontal="center" vertical="center"/>
      <protection locked="0"/>
    </xf>
    <xf numFmtId="3" fontId="4" fillId="3" borderId="1" xfId="0" applyNumberFormat="1" applyFont="1" applyFill="1" applyBorder="1" applyAlignment="1" applyProtection="1">
      <alignment horizontal="center" vertical="center"/>
      <protection locked="0"/>
    </xf>
    <xf numFmtId="3" fontId="1" fillId="3" borderId="1" xfId="1" applyNumberFormat="1" applyFont="1" applyFill="1" applyBorder="1" applyAlignment="1" applyProtection="1">
      <alignment horizontal="center" vertical="center"/>
      <protection locked="0"/>
    </xf>
    <xf numFmtId="3" fontId="1" fillId="3" borderId="5" xfId="1" applyNumberFormat="1" applyFont="1" applyFill="1" applyBorder="1" applyAlignment="1" applyProtection="1">
      <alignment horizontal="center" vertical="center"/>
      <protection locked="0"/>
    </xf>
    <xf numFmtId="3" fontId="8" fillId="3" borderId="4" xfId="0" applyNumberFormat="1" applyFont="1" applyFill="1" applyBorder="1" applyAlignment="1" applyProtection="1">
      <alignment horizontal="center" vertical="center" wrapText="1"/>
      <protection locked="0"/>
    </xf>
    <xf numFmtId="1" fontId="1" fillId="3" borderId="4" xfId="0" applyNumberFormat="1" applyFont="1" applyFill="1" applyBorder="1" applyAlignment="1" applyProtection="1">
      <alignment horizontal="left" indent="1"/>
      <protection locked="0"/>
    </xf>
    <xf numFmtId="1" fontId="1" fillId="3" borderId="4" xfId="0" applyNumberFormat="1" applyFont="1" applyFill="1" applyBorder="1" applyAlignment="1" applyProtection="1">
      <alignment horizontal="left" wrapText="1" indent="1"/>
      <protection locked="0"/>
    </xf>
    <xf numFmtId="4" fontId="1" fillId="3" borderId="0" xfId="0" applyNumberFormat="1" applyFont="1" applyFill="1" applyAlignment="1" applyProtection="1">
      <alignment horizontal="right"/>
      <protection locked="0"/>
    </xf>
    <xf numFmtId="1" fontId="1" fillId="3" borderId="5" xfId="0" applyNumberFormat="1" applyFont="1" applyFill="1" applyBorder="1"/>
    <xf numFmtId="3" fontId="3" fillId="3" borderId="4" xfId="0" applyNumberFormat="1" applyFont="1" applyFill="1" applyBorder="1" applyAlignment="1" applyProtection="1">
      <alignment horizontal="right" vertical="center"/>
      <protection locked="0"/>
    </xf>
    <xf numFmtId="3" fontId="1" fillId="3" borderId="6" xfId="0" applyNumberFormat="1" applyFont="1" applyFill="1" applyBorder="1" applyAlignment="1" applyProtection="1">
      <alignment horizontal="right" vertical="center"/>
      <protection locked="0"/>
    </xf>
    <xf numFmtId="3" fontId="1" fillId="3" borderId="8" xfId="0" applyNumberFormat="1" applyFont="1" applyFill="1" applyBorder="1" applyAlignment="1" applyProtection="1">
      <alignment horizontal="right" vertical="center"/>
      <protection locked="0"/>
    </xf>
    <xf numFmtId="3" fontId="1" fillId="3" borderId="9" xfId="0" applyNumberFormat="1" applyFont="1" applyFill="1" applyBorder="1" applyAlignment="1" applyProtection="1">
      <alignment horizontal="right" vertical="center"/>
      <protection locked="0"/>
    </xf>
    <xf numFmtId="3" fontId="1" fillId="3" borderId="7" xfId="0" applyNumberFormat="1" applyFont="1" applyFill="1" applyBorder="1" applyAlignment="1" applyProtection="1">
      <alignment horizontal="right" vertical="center"/>
      <protection locked="0"/>
    </xf>
    <xf numFmtId="3" fontId="1" fillId="3" borderId="10" xfId="0" applyNumberFormat="1" applyFont="1" applyFill="1" applyBorder="1" applyAlignment="1" applyProtection="1">
      <alignment horizontal="right" vertical="center"/>
      <protection locked="0"/>
    </xf>
    <xf numFmtId="0" fontId="7" fillId="0" borderId="0" xfId="0" applyFont="1"/>
    <xf numFmtId="0" fontId="7" fillId="3" borderId="0" xfId="4" applyFill="1"/>
    <xf numFmtId="0" fontId="7" fillId="3" borderId="0" xfId="4" applyFill="1" applyAlignment="1">
      <alignment horizontal="center"/>
    </xf>
    <xf numFmtId="0" fontId="7" fillId="3" borderId="0" xfId="4" applyFill="1" applyAlignment="1">
      <alignment wrapText="1"/>
    </xf>
    <xf numFmtId="0" fontId="7" fillId="3" borderId="5" xfId="4" applyFill="1" applyBorder="1" applyProtection="1">
      <protection locked="0"/>
    </xf>
    <xf numFmtId="0" fontId="7" fillId="3" borderId="5" xfId="4" applyFill="1" applyBorder="1" applyAlignment="1" applyProtection="1">
      <alignment horizontal="left"/>
      <protection locked="0"/>
    </xf>
    <xf numFmtId="4" fontId="7" fillId="3" borderId="5" xfId="4" applyNumberFormat="1" applyFill="1" applyBorder="1" applyAlignment="1" applyProtection="1">
      <alignment horizontal="right"/>
      <protection locked="0"/>
    </xf>
    <xf numFmtId="4" fontId="7" fillId="3" borderId="5" xfId="4" applyNumberFormat="1" applyFill="1" applyBorder="1" applyProtection="1">
      <protection locked="0"/>
    </xf>
    <xf numFmtId="1" fontId="7" fillId="3" borderId="0" xfId="4" applyNumberFormat="1" applyFill="1" applyAlignment="1">
      <alignment horizontal="center"/>
    </xf>
    <xf numFmtId="0" fontId="9" fillId="3" borderId="0" xfId="4" applyFont="1" applyFill="1"/>
    <xf numFmtId="0" fontId="7" fillId="7" borderId="5" xfId="4" applyFill="1" applyBorder="1" applyAlignment="1">
      <alignment horizontal="left" vertical="center" wrapText="1"/>
    </xf>
    <xf numFmtId="0" fontId="7" fillId="7" borderId="5" xfId="4" applyFill="1" applyBorder="1" applyAlignment="1">
      <alignment horizontal="center" vertical="center" wrapText="1"/>
    </xf>
    <xf numFmtId="0" fontId="7" fillId="7" borderId="5" xfId="4" applyFill="1" applyBorder="1"/>
    <xf numFmtId="0" fontId="7" fillId="7" borderId="5" xfId="4" applyFill="1" applyBorder="1" applyAlignment="1">
      <alignment horizontal="left"/>
    </xf>
    <xf numFmtId="4" fontId="7" fillId="7" borderId="5" xfId="4" applyNumberFormat="1" applyFill="1" applyBorder="1" applyAlignment="1">
      <alignment horizontal="right"/>
    </xf>
    <xf numFmtId="4" fontId="7" fillId="7" borderId="5" xfId="4" applyNumberFormat="1" applyFill="1" applyBorder="1"/>
    <xf numFmtId="0" fontId="7" fillId="3" borderId="0" xfId="4" applyFill="1" applyAlignment="1">
      <alignment horizontal="left"/>
    </xf>
    <xf numFmtId="4" fontId="9" fillId="3" borderId="0" xfId="4" applyNumberFormat="1" applyFont="1" applyFill="1" applyAlignment="1">
      <alignment horizontal="right"/>
    </xf>
    <xf numFmtId="4" fontId="9" fillId="3" borderId="0" xfId="4" applyNumberFormat="1" applyFont="1" applyFill="1"/>
    <xf numFmtId="0" fontId="19" fillId="3" borderId="0" xfId="4" applyFont="1" applyFill="1"/>
    <xf numFmtId="0" fontId="20" fillId="3" borderId="0" xfId="4" applyFont="1" applyFill="1"/>
    <xf numFmtId="0" fontId="12" fillId="7" borderId="17" xfId="4" applyFont="1" applyFill="1" applyBorder="1" applyAlignment="1">
      <alignment horizontal="right" vertical="center"/>
    </xf>
    <xf numFmtId="0" fontId="12" fillId="0" borderId="3" xfId="0" applyFont="1" applyBorder="1"/>
    <xf numFmtId="0" fontId="14" fillId="8" borderId="1" xfId="0" applyFont="1" applyFill="1" applyBorder="1" applyAlignment="1">
      <alignment horizontal="center" vertical="center" wrapText="1"/>
    </xf>
    <xf numFmtId="3" fontId="14" fillId="7" borderId="1" xfId="0" applyNumberFormat="1" applyFont="1" applyFill="1" applyBorder="1" applyAlignment="1">
      <alignment horizontal="right" vertical="center" wrapText="1"/>
    </xf>
    <xf numFmtId="9" fontId="14" fillId="7" borderId="5" xfId="0" applyNumberFormat="1" applyFont="1" applyFill="1" applyBorder="1" applyAlignment="1">
      <alignment horizontal="right" vertical="center" wrapText="1"/>
    </xf>
    <xf numFmtId="3" fontId="14" fillId="7" borderId="1" xfId="3" applyNumberFormat="1" applyFont="1" applyFill="1" applyBorder="1" applyAlignment="1">
      <alignment horizontal="right" vertical="center" wrapText="1"/>
    </xf>
    <xf numFmtId="0" fontId="14" fillId="0" borderId="0" xfId="0" applyFont="1" applyAlignment="1">
      <alignment vertical="center" wrapText="1"/>
    </xf>
    <xf numFmtId="4" fontId="14" fillId="0" borderId="0" xfId="0" applyNumberFormat="1" applyFont="1" applyAlignment="1">
      <alignment horizontal="center" vertical="center" wrapText="1"/>
    </xf>
    <xf numFmtId="0" fontId="14" fillId="7" borderId="5" xfId="0" applyFont="1" applyFill="1" applyBorder="1" applyAlignment="1">
      <alignment vertical="center" wrapText="1"/>
    </xf>
    <xf numFmtId="0" fontId="12" fillId="7" borderId="5" xfId="4" applyFont="1" applyFill="1" applyBorder="1" applyAlignment="1">
      <alignment horizontal="center" vertical="center" wrapText="1"/>
    </xf>
    <xf numFmtId="0" fontId="14" fillId="8" borderId="5" xfId="0" applyFont="1" applyFill="1" applyBorder="1" applyAlignment="1">
      <alignment horizontal="center" vertical="center" wrapText="1"/>
    </xf>
    <xf numFmtId="0" fontId="12" fillId="7" borderId="5" xfId="4" applyFont="1" applyFill="1" applyBorder="1" applyAlignment="1">
      <alignment horizontal="center" vertical="top" wrapText="1"/>
    </xf>
    <xf numFmtId="0" fontId="14" fillId="7" borderId="5" xfId="4" applyFont="1" applyFill="1" applyBorder="1" applyAlignment="1">
      <alignment horizontal="left" vertical="top" wrapText="1"/>
    </xf>
    <xf numFmtId="0" fontId="12" fillId="7" borderId="5" xfId="4" applyFont="1" applyFill="1" applyBorder="1" applyAlignment="1">
      <alignment horizontal="left" vertical="top"/>
    </xf>
    <xf numFmtId="0" fontId="12" fillId="7" borderId="5" xfId="4" applyFont="1" applyFill="1" applyBorder="1" applyAlignment="1">
      <alignment horizontal="right" vertical="center"/>
    </xf>
    <xf numFmtId="9" fontId="12" fillId="9" borderId="5" xfId="4" applyNumberFormat="1" applyFont="1" applyFill="1" applyBorder="1" applyAlignment="1">
      <alignment horizontal="center" vertical="center"/>
    </xf>
    <xf numFmtId="3" fontId="12" fillId="7" borderId="5" xfId="4" applyNumberFormat="1" applyFont="1" applyFill="1" applyBorder="1" applyAlignment="1">
      <alignment horizontal="center" vertical="top"/>
    </xf>
    <xf numFmtId="9" fontId="12" fillId="7" borderId="5" xfId="3" applyFont="1" applyFill="1" applyBorder="1" applyAlignment="1">
      <alignment horizontal="center"/>
    </xf>
    <xf numFmtId="2" fontId="12" fillId="9" borderId="5" xfId="4" applyNumberFormat="1" applyFont="1" applyFill="1" applyBorder="1" applyAlignment="1">
      <alignment horizontal="center" vertical="center"/>
    </xf>
    <xf numFmtId="0" fontId="12" fillId="7" borderId="25" xfId="0" applyFont="1" applyFill="1" applyBorder="1"/>
    <xf numFmtId="0" fontId="12" fillId="7" borderId="26" xfId="0" applyFont="1" applyFill="1" applyBorder="1"/>
    <xf numFmtId="0" fontId="12" fillId="7" borderId="9" xfId="0" applyFont="1" applyFill="1" applyBorder="1"/>
    <xf numFmtId="0" fontId="12" fillId="7" borderId="27" xfId="0" applyFont="1" applyFill="1" applyBorder="1"/>
    <xf numFmtId="0" fontId="12" fillId="7" borderId="0" xfId="0" applyFont="1" applyFill="1"/>
    <xf numFmtId="0" fontId="12" fillId="7" borderId="28" xfId="0" applyFont="1" applyFill="1" applyBorder="1"/>
    <xf numFmtId="0" fontId="12" fillId="7" borderId="5" xfId="4" applyFont="1" applyFill="1" applyBorder="1" applyAlignment="1">
      <alignment horizontal="left" vertical="center"/>
    </xf>
    <xf numFmtId="0" fontId="12" fillId="7" borderId="29" xfId="0" applyFont="1" applyFill="1" applyBorder="1"/>
    <xf numFmtId="0" fontId="12" fillId="7" borderId="3" xfId="0" applyFont="1" applyFill="1" applyBorder="1"/>
    <xf numFmtId="0" fontId="12" fillId="7" borderId="6" xfId="0" applyFont="1" applyFill="1" applyBorder="1"/>
    <xf numFmtId="0" fontId="9" fillId="0" borderId="0" xfId="0" applyFont="1"/>
    <xf numFmtId="9" fontId="12" fillId="7" borderId="5" xfId="4" applyNumberFormat="1" applyFont="1" applyFill="1" applyBorder="1" applyAlignment="1">
      <alignment horizontal="center" vertical="center"/>
    </xf>
    <xf numFmtId="4" fontId="3" fillId="0" borderId="0" xfId="0" applyNumberFormat="1" applyFont="1" applyBorder="1"/>
    <xf numFmtId="0" fontId="14" fillId="0" borderId="0" xfId="0" applyFont="1" applyFill="1" applyBorder="1" applyAlignment="1">
      <alignment horizontal="center" vertical="center" wrapText="1"/>
    </xf>
    <xf numFmtId="14" fontId="1" fillId="0" borderId="0" xfId="0" applyNumberFormat="1" applyFont="1" applyFill="1" applyBorder="1" applyAlignment="1">
      <alignment horizontal="center"/>
    </xf>
    <xf numFmtId="4" fontId="1" fillId="7" borderId="1" xfId="0" applyNumberFormat="1" applyFont="1" applyFill="1" applyBorder="1"/>
    <xf numFmtId="3" fontId="1" fillId="7" borderId="4" xfId="0" applyNumberFormat="1" applyFont="1" applyFill="1" applyBorder="1" applyAlignment="1" applyProtection="1">
      <alignment horizontal="right" vertical="center"/>
      <protection locked="0"/>
    </xf>
    <xf numFmtId="4" fontId="7" fillId="0" borderId="5" xfId="0" applyNumberFormat="1" applyFont="1" applyBorder="1"/>
    <xf numFmtId="4" fontId="7" fillId="7" borderId="5" xfId="0" applyNumberFormat="1" applyFont="1" applyFill="1" applyBorder="1"/>
    <xf numFmtId="3" fontId="1" fillId="0" borderId="1" xfId="0" quotePrefix="1" applyNumberFormat="1" applyFont="1" applyBorder="1" applyAlignment="1" applyProtection="1">
      <alignment horizontal="right" vertical="center"/>
      <protection locked="0"/>
    </xf>
    <xf numFmtId="4" fontId="1" fillId="3" borderId="1" xfId="0" applyNumberFormat="1" applyFont="1" applyFill="1" applyBorder="1" applyProtection="1"/>
    <xf numFmtId="4" fontId="1" fillId="4" borderId="1" xfId="0" applyNumberFormat="1" applyFont="1" applyFill="1" applyBorder="1" applyProtection="1"/>
    <xf numFmtId="3" fontId="1" fillId="3" borderId="0" xfId="0" applyNumberFormat="1" applyFont="1" applyFill="1" applyBorder="1" applyAlignment="1" applyProtection="1">
      <alignment horizontal="right" vertical="center"/>
      <protection locked="0"/>
    </xf>
    <xf numFmtId="3" fontId="1" fillId="3" borderId="0" xfId="0" applyNumberFormat="1" applyFont="1" applyFill="1" applyBorder="1" applyAlignment="1" applyProtection="1">
      <alignment horizontal="center" vertical="center"/>
      <protection locked="0"/>
    </xf>
    <xf numFmtId="3" fontId="1" fillId="3" borderId="0" xfId="1" applyNumberFormat="1" applyFont="1" applyFill="1" applyBorder="1" applyAlignment="1" applyProtection="1">
      <alignment horizontal="center" vertical="center"/>
      <protection locked="0"/>
    </xf>
    <xf numFmtId="3" fontId="1" fillId="3" borderId="0" xfId="1" applyNumberFormat="1" applyFont="1" applyFill="1" applyBorder="1" applyAlignment="1">
      <alignment horizontal="right" vertical="center"/>
    </xf>
    <xf numFmtId="0" fontId="14" fillId="10" borderId="0" xfId="0" applyFont="1" applyFill="1" applyBorder="1" applyAlignment="1">
      <alignment horizontal="center" vertical="center" wrapText="1"/>
    </xf>
    <xf numFmtId="3" fontId="1" fillId="3" borderId="0" xfId="0" applyNumberFormat="1" applyFont="1" applyFill="1" applyBorder="1" applyAlignment="1">
      <alignment horizontal="right" vertical="center"/>
    </xf>
    <xf numFmtId="3" fontId="1" fillId="3" borderId="0" xfId="0" quotePrefix="1" applyNumberFormat="1" applyFont="1" applyFill="1" applyBorder="1" applyAlignment="1" applyProtection="1">
      <alignment horizontal="right" vertical="center"/>
      <protection locked="0"/>
    </xf>
    <xf numFmtId="3" fontId="1" fillId="3" borderId="0" xfId="1" applyNumberFormat="1" applyFont="1" applyFill="1" applyBorder="1" applyAlignment="1" applyProtection="1">
      <alignment horizontal="right" vertical="center"/>
      <protection locked="0"/>
    </xf>
    <xf numFmtId="3" fontId="11" fillId="3" borderId="0" xfId="1" applyNumberFormat="1" applyFont="1" applyFill="1" applyBorder="1" applyAlignment="1" applyProtection="1">
      <alignment horizontal="right" vertical="center"/>
      <protection locked="0"/>
    </xf>
    <xf numFmtId="3" fontId="1" fillId="11" borderId="0" xfId="1" applyNumberFormat="1" applyFont="1" applyFill="1" applyBorder="1" applyAlignment="1" applyProtection="1">
      <alignment horizontal="right" vertical="center"/>
      <protection locked="0"/>
    </xf>
    <xf numFmtId="166" fontId="1" fillId="11" borderId="0" xfId="1" applyNumberFormat="1" applyFont="1" applyFill="1" applyBorder="1" applyAlignment="1">
      <alignment horizontal="right" vertical="center"/>
    </xf>
    <xf numFmtId="4" fontId="1" fillId="11" borderId="0" xfId="1" applyNumberFormat="1" applyFont="1" applyFill="1" applyBorder="1" applyAlignment="1">
      <alignment horizontal="right"/>
    </xf>
    <xf numFmtId="3" fontId="1" fillId="3" borderId="30" xfId="0" applyNumberFormat="1" applyFont="1" applyFill="1" applyBorder="1" applyAlignment="1" applyProtection="1">
      <alignment horizontal="right" vertical="center"/>
      <protection locked="0"/>
    </xf>
    <xf numFmtId="1" fontId="1" fillId="11" borderId="0" xfId="1" applyNumberFormat="1" applyFont="1" applyFill="1" applyBorder="1" applyAlignment="1">
      <alignment horizontal="right"/>
    </xf>
    <xf numFmtId="4" fontId="1" fillId="3" borderId="0" xfId="3" applyNumberFormat="1" applyFont="1" applyFill="1" applyBorder="1" applyAlignment="1">
      <alignment horizontal="right"/>
    </xf>
    <xf numFmtId="4" fontId="1" fillId="11" borderId="0" xfId="0" applyNumberFormat="1" applyFont="1" applyFill="1" applyBorder="1"/>
    <xf numFmtId="4" fontId="1" fillId="11" borderId="0" xfId="0" applyNumberFormat="1" applyFont="1" applyFill="1" applyBorder="1" applyAlignment="1">
      <alignment horizontal="right"/>
    </xf>
    <xf numFmtId="0" fontId="23" fillId="0" borderId="0" xfId="0" applyFont="1"/>
    <xf numFmtId="0" fontId="12" fillId="0" borderId="0" xfId="0" applyFont="1" applyProtection="1"/>
    <xf numFmtId="0" fontId="0" fillId="0" borderId="0" xfId="0" applyProtection="1"/>
    <xf numFmtId="0" fontId="12" fillId="7" borderId="5" xfId="0" applyFont="1" applyFill="1" applyBorder="1" applyProtection="1"/>
    <xf numFmtId="0" fontId="14" fillId="8" borderId="5" xfId="0" applyFont="1" applyFill="1"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165" fontId="12" fillId="7" borderId="5" xfId="0" applyNumberFormat="1" applyFont="1" applyFill="1" applyBorder="1" applyAlignment="1" applyProtection="1">
      <alignment vertical="center" wrapText="1"/>
    </xf>
    <xf numFmtId="167" fontId="12" fillId="7" borderId="5" xfId="0" applyNumberFormat="1" applyFont="1" applyFill="1" applyBorder="1" applyAlignment="1" applyProtection="1">
      <alignment horizontal="center" vertical="center"/>
    </xf>
    <xf numFmtId="0" fontId="12"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7" fillId="0" borderId="0" xfId="0" applyFont="1" applyProtection="1"/>
    <xf numFmtId="4" fontId="1" fillId="3" borderId="26" xfId="0" applyNumberFormat="1" applyFont="1" applyFill="1" applyBorder="1" applyAlignment="1">
      <alignment horizontal="left"/>
    </xf>
    <xf numFmtId="3" fontId="1" fillId="3" borderId="26" xfId="1" applyNumberFormat="1" applyFont="1" applyFill="1" applyBorder="1" applyAlignment="1">
      <alignment horizontal="right" vertical="center"/>
    </xf>
    <xf numFmtId="4" fontId="7" fillId="3" borderId="0" xfId="0" applyNumberFormat="1" applyFont="1" applyFill="1" applyBorder="1"/>
    <xf numFmtId="4" fontId="1" fillId="3" borderId="3" xfId="0" applyNumberFormat="1" applyFont="1" applyFill="1" applyBorder="1" applyAlignment="1">
      <alignment horizontal="left"/>
    </xf>
    <xf numFmtId="3" fontId="1" fillId="3" borderId="3" xfId="1" applyNumberFormat="1" applyFont="1" applyFill="1" applyBorder="1" applyAlignment="1">
      <alignment horizontal="right" vertical="center"/>
    </xf>
    <xf numFmtId="4" fontId="7" fillId="0" borderId="5" xfId="0" applyNumberFormat="1" applyFont="1" applyBorder="1" applyAlignment="1" applyProtection="1">
      <alignment horizontal="center"/>
      <protection locked="0"/>
    </xf>
    <xf numFmtId="0" fontId="25" fillId="0" borderId="0" xfId="0" applyFont="1"/>
    <xf numFmtId="0" fontId="21" fillId="0" borderId="0" xfId="0" applyFont="1"/>
    <xf numFmtId="0" fontId="24" fillId="0" borderId="0" xfId="0" applyFont="1"/>
    <xf numFmtId="0" fontId="24" fillId="0" borderId="5" xfId="0" applyFont="1" applyBorder="1"/>
    <xf numFmtId="3" fontId="21" fillId="0" borderId="5" xfId="0" applyNumberFormat="1" applyFont="1" applyBorder="1" applyAlignment="1">
      <alignment horizontal="center"/>
    </xf>
    <xf numFmtId="0" fontId="24" fillId="4" borderId="5" xfId="0" applyFont="1" applyFill="1" applyBorder="1" applyAlignment="1">
      <alignment horizontal="center"/>
    </xf>
    <xf numFmtId="0" fontId="24" fillId="4" borderId="5" xfId="0" applyFont="1" applyFill="1" applyBorder="1"/>
    <xf numFmtId="0" fontId="14" fillId="8" borderId="24" xfId="0" applyFont="1" applyFill="1" applyBorder="1" applyAlignment="1" applyProtection="1">
      <alignment horizontal="center" vertical="center" wrapText="1"/>
    </xf>
    <xf numFmtId="0" fontId="14" fillId="8" borderId="31" xfId="0" applyFont="1" applyFill="1" applyBorder="1" applyAlignment="1" applyProtection="1">
      <alignment horizontal="center" vertical="center" wrapText="1"/>
    </xf>
    <xf numFmtId="0" fontId="12" fillId="5" borderId="31" xfId="0" applyFont="1" applyFill="1" applyBorder="1" applyAlignment="1" applyProtection="1">
      <alignment horizontal="center"/>
      <protection locked="0"/>
    </xf>
    <xf numFmtId="167" fontId="12" fillId="7" borderId="31" xfId="0" applyNumberFormat="1" applyFont="1" applyFill="1" applyBorder="1" applyAlignment="1" applyProtection="1">
      <alignment horizontal="center" vertical="center"/>
    </xf>
    <xf numFmtId="165" fontId="12" fillId="7" borderId="11" xfId="0" applyNumberFormat="1" applyFont="1" applyFill="1" applyBorder="1" applyProtection="1"/>
    <xf numFmtId="0" fontId="12" fillId="5" borderId="24" xfId="0" applyFont="1" applyFill="1" applyBorder="1" applyAlignment="1" applyProtection="1">
      <alignment horizontal="center"/>
      <protection locked="0"/>
    </xf>
    <xf numFmtId="0" fontId="24" fillId="0" borderId="5" xfId="0" applyFont="1" applyFill="1" applyBorder="1"/>
    <xf numFmtId="3" fontId="21" fillId="0" borderId="5" xfId="0" applyNumberFormat="1" applyFont="1" applyFill="1" applyBorder="1" applyAlignment="1">
      <alignment horizontal="center"/>
    </xf>
    <xf numFmtId="0" fontId="0" fillId="7" borderId="0" xfId="0" applyFill="1"/>
    <xf numFmtId="0" fontId="0" fillId="7" borderId="0" xfId="0" applyFill="1" applyAlignment="1">
      <alignment horizontal="right"/>
    </xf>
    <xf numFmtId="0" fontId="23" fillId="7" borderId="26" xfId="0" applyFont="1" applyFill="1" applyBorder="1" applyAlignment="1" applyProtection="1">
      <alignment horizontal="center" vertical="center" wrapText="1"/>
    </xf>
    <xf numFmtId="0" fontId="23" fillId="7" borderId="0"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26" xfId="0" applyFont="1" applyFill="1" applyBorder="1" applyAlignment="1" applyProtection="1">
      <alignment horizontal="center" vertical="center" wrapText="1"/>
    </xf>
    <xf numFmtId="1" fontId="6" fillId="3" borderId="11" xfId="0" applyNumberFormat="1" applyFont="1" applyFill="1" applyBorder="1" applyAlignment="1">
      <alignment horizontal="center"/>
    </xf>
    <xf numFmtId="1" fontId="6" fillId="3" borderId="12" xfId="0" applyNumberFormat="1" applyFont="1" applyFill="1" applyBorder="1" applyAlignment="1">
      <alignment horizontal="center"/>
    </xf>
    <xf numFmtId="0" fontId="14" fillId="8" borderId="11" xfId="0" applyFont="1" applyFill="1" applyBorder="1" applyAlignment="1">
      <alignment vertical="center" wrapText="1"/>
    </xf>
    <xf numFmtId="0" fontId="14" fillId="8" borderId="12" xfId="0" applyFont="1" applyFill="1" applyBorder="1" applyAlignment="1">
      <alignment vertical="center" wrapText="1"/>
    </xf>
    <xf numFmtId="0" fontId="14" fillId="8" borderId="10" xfId="0" applyFont="1" applyFill="1" applyBorder="1" applyAlignment="1">
      <alignment vertical="center" wrapText="1"/>
    </xf>
    <xf numFmtId="2" fontId="12" fillId="7" borderId="5" xfId="3" applyNumberFormat="1" applyFont="1" applyFill="1" applyBorder="1" applyAlignment="1">
      <alignment horizontal="center" vertical="center"/>
    </xf>
    <xf numFmtId="0" fontId="12" fillId="0" borderId="0" xfId="4" applyFont="1" applyAlignment="1">
      <alignment horizontal="left" wrapText="1"/>
    </xf>
    <xf numFmtId="0" fontId="13" fillId="0" borderId="3" xfId="0" applyFont="1" applyBorder="1" applyAlignment="1">
      <alignment horizontal="left" vertical="center" wrapText="1"/>
    </xf>
    <xf numFmtId="2" fontId="12" fillId="7" borderId="23" xfId="4" applyNumberFormat="1" applyFont="1" applyFill="1" applyBorder="1" applyAlignment="1">
      <alignment horizontal="center"/>
    </xf>
    <xf numFmtId="2" fontId="12" fillId="7" borderId="18" xfId="4" applyNumberFormat="1" applyFont="1" applyFill="1" applyBorder="1" applyAlignment="1">
      <alignment horizontal="center"/>
    </xf>
    <xf numFmtId="2" fontId="12" fillId="0" borderId="23" xfId="4" applyNumberFormat="1" applyFont="1" applyBorder="1" applyAlignment="1" applyProtection="1">
      <alignment horizontal="center"/>
      <protection locked="0"/>
    </xf>
    <xf numFmtId="2" fontId="12" fillId="0" borderId="18" xfId="4" applyNumberFormat="1" applyFont="1" applyBorder="1" applyAlignment="1" applyProtection="1">
      <alignment horizontal="center"/>
      <protection locked="0"/>
    </xf>
    <xf numFmtId="2" fontId="17" fillId="7" borderId="23" xfId="4" applyNumberFormat="1" applyFont="1" applyFill="1" applyBorder="1" applyAlignment="1" applyProtection="1">
      <alignment horizontal="center"/>
      <protection locked="0"/>
    </xf>
    <xf numFmtId="2" fontId="17" fillId="7" borderId="18" xfId="4" applyNumberFormat="1" applyFont="1" applyFill="1" applyBorder="1" applyAlignment="1" applyProtection="1">
      <alignment horizontal="center"/>
      <protection locked="0"/>
    </xf>
    <xf numFmtId="2" fontId="15" fillId="7" borderId="23" xfId="4" applyNumberFormat="1" applyFont="1" applyFill="1" applyBorder="1" applyAlignment="1">
      <alignment horizontal="center"/>
    </xf>
    <xf numFmtId="2" fontId="15" fillId="7" borderId="18" xfId="4" applyNumberFormat="1" applyFont="1" applyFill="1" applyBorder="1" applyAlignment="1">
      <alignment horizontal="center"/>
    </xf>
  </cellXfs>
  <cellStyles count="6">
    <cellStyle name="Comma" xfId="1" builtinId="3"/>
    <cellStyle name="Normaallaad 2" xfId="2" xr:uid="{00000000-0005-0000-0000-000001000000}"/>
    <cellStyle name="Normal" xfId="0" builtinId="0"/>
    <cellStyle name="Normal 3" xfId="4" xr:uid="{BD6D12EE-C729-4BC7-8F71-22E957DF871C}"/>
    <cellStyle name="Percent" xfId="3" builtinId="5"/>
    <cellStyle name="Percent 2" xfId="5" xr:uid="{8E9E8925-0EFF-41FE-A06F-7A2BA5D87BF3}"/>
  </cellStyles>
  <dxfs count="16">
    <dxf>
      <font>
        <color theme="0"/>
      </font>
      <fill>
        <patternFill>
          <bgColor theme="0"/>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indexed="2"/>
      </font>
    </dxf>
  </dxfs>
  <tableStyles count="0" defaultTableStyle="TableStyleMedium2" defaultPivotStyle="PivotStyleLight16"/>
  <colors>
    <mruColors>
      <color rgb="FF3333FF"/>
      <color rgb="FF3366FF"/>
      <color rgb="FFCCFFCC"/>
      <color rgb="FF00FF00"/>
      <color rgb="FFCCFF33"/>
      <color rgb="FFFF6699"/>
      <color rgb="FFFF66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2611279</xdr:colOff>
      <xdr:row>5</xdr:row>
      <xdr:rowOff>19042</xdr:rowOff>
    </xdr:to>
    <xdr:pic>
      <xdr:nvPicPr>
        <xdr:cNvPr id="2" name="Picture 1">
          <a:extLst>
            <a:ext uri="{FF2B5EF4-FFF2-40B4-BE49-F238E27FC236}">
              <a16:creationId xmlns:a16="http://schemas.microsoft.com/office/drawing/2014/main" id="{51E3E040-351B-492D-8994-A795E13DF836}"/>
            </a:ext>
          </a:extLst>
        </xdr:cNvPr>
        <xdr:cNvPicPr>
          <a:picLocks noChangeAspect="1"/>
        </xdr:cNvPicPr>
      </xdr:nvPicPr>
      <xdr:blipFill>
        <a:blip xmlns:r="http://schemas.openxmlformats.org/officeDocument/2006/relationships" r:embed="rId1"/>
        <a:stretch>
          <a:fillRect/>
        </a:stretch>
      </xdr:blipFill>
      <xdr:spPr>
        <a:xfrm>
          <a:off x="0" y="0"/>
          <a:ext cx="2611279" cy="8473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259593</xdr:colOff>
      <xdr:row>57</xdr:row>
      <xdr:rowOff>87025</xdr:rowOff>
    </xdr:to>
    <xdr:pic>
      <xdr:nvPicPr>
        <xdr:cNvPr id="3" name="Picture 2">
          <a:extLst>
            <a:ext uri="{FF2B5EF4-FFF2-40B4-BE49-F238E27FC236}">
              <a16:creationId xmlns:a16="http://schemas.microsoft.com/office/drawing/2014/main" id="{7F4609AA-77C1-0DE0-19B7-4EBF971ECCA1}"/>
            </a:ext>
          </a:extLst>
        </xdr:cNvPr>
        <xdr:cNvPicPr>
          <a:picLocks noChangeAspect="1"/>
        </xdr:cNvPicPr>
      </xdr:nvPicPr>
      <xdr:blipFill>
        <a:blip xmlns:r="http://schemas.openxmlformats.org/officeDocument/2006/relationships" r:embed="rId1"/>
        <a:stretch>
          <a:fillRect/>
        </a:stretch>
      </xdr:blipFill>
      <xdr:spPr>
        <a:xfrm>
          <a:off x="0" y="0"/>
          <a:ext cx="17328393" cy="931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korjas\Desktop\8.1%20Hindamiskomisjon\Hindamiskomisjon%202025.01.23\Fesma%20Alu%20O&#220;\Fesma%20Alu%20O&#220;%20Finantsprognoos%2019.1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ndmed"/>
      <sheetName val="Tooted"/>
      <sheetName val="Kassavood"/>
      <sheetName val="Kasumiaruanne"/>
      <sheetName val="Bilanss"/>
      <sheetName val="Töötajad"/>
      <sheetName val="Majandusnäitajate koondtabel"/>
      <sheetName val="Finantsvõimekus"/>
    </sheetNames>
    <sheetDataSet>
      <sheetData sheetId="0"/>
      <sheetData sheetId="1"/>
      <sheetData sheetId="2"/>
      <sheetData sheetId="3"/>
      <sheetData sheetId="4">
        <row r="50">
          <cell r="C50">
            <v>67516</v>
          </cell>
        </row>
        <row r="51">
          <cell r="C51">
            <v>325647</v>
          </cell>
        </row>
        <row r="52">
          <cell r="C52">
            <v>199220</v>
          </cell>
        </row>
        <row r="53">
          <cell r="C53">
            <v>27800</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8264-EA37-4F9A-8776-0A708880E621}">
  <sheetPr>
    <pageSetUpPr fitToPage="1"/>
  </sheetPr>
  <dimension ref="A1:M20"/>
  <sheetViews>
    <sheetView zoomScale="115" zoomScaleNormal="115" workbookViewId="0">
      <pane ySplit="9" topLeftCell="A10" activePane="bottomLeft" state="frozen"/>
      <selection pane="bottomLeft" activeCell="I27" sqref="I27"/>
    </sheetView>
  </sheetViews>
  <sheetFormatPr defaultColWidth="9.140625" defaultRowHeight="12.75" x14ac:dyDescent="0.2"/>
  <cols>
    <col min="1" max="1" width="49.42578125" style="134" customWidth="1"/>
    <col min="2" max="2" width="24.7109375" style="135" customWidth="1"/>
    <col min="3" max="3" width="12.7109375" style="134" customWidth="1"/>
    <col min="4" max="5" width="12.7109375" style="135" customWidth="1"/>
    <col min="6" max="6" width="12.7109375" style="134" customWidth="1"/>
    <col min="7" max="7" width="15.7109375" style="134" customWidth="1"/>
    <col min="8" max="12" width="9.140625" style="134"/>
    <col min="13" max="15" width="0" style="134" hidden="1" customWidth="1"/>
    <col min="16" max="16384" width="9.140625" style="134"/>
  </cols>
  <sheetData>
    <row r="1" spans="1:13" x14ac:dyDescent="0.2">
      <c r="H1" s="245"/>
      <c r="I1" s="246" t="s">
        <v>215</v>
      </c>
    </row>
    <row r="2" spans="1:13" x14ac:dyDescent="0.2">
      <c r="H2" s="245"/>
      <c r="I2" s="246" t="s">
        <v>216</v>
      </c>
    </row>
    <row r="3" spans="1:13" x14ac:dyDescent="0.2">
      <c r="H3" s="245"/>
      <c r="I3" s="246" t="s">
        <v>217</v>
      </c>
    </row>
    <row r="4" spans="1:13" x14ac:dyDescent="0.2">
      <c r="H4" s="245"/>
      <c r="I4" s="245"/>
    </row>
    <row r="6" spans="1:13" x14ac:dyDescent="0.2">
      <c r="B6" s="141"/>
      <c r="D6" s="141"/>
      <c r="E6" s="141"/>
    </row>
    <row r="7" spans="1:13" x14ac:dyDescent="0.2">
      <c r="A7" s="142" t="s">
        <v>126</v>
      </c>
    </row>
    <row r="9" spans="1:13" s="136" customFormat="1" ht="38.25" x14ac:dyDescent="0.2">
      <c r="A9" s="143" t="s">
        <v>70</v>
      </c>
      <c r="B9" s="144" t="s">
        <v>71</v>
      </c>
      <c r="C9" s="144" t="s">
        <v>168</v>
      </c>
      <c r="D9" s="144" t="s">
        <v>169</v>
      </c>
      <c r="E9" s="144" t="s">
        <v>72</v>
      </c>
      <c r="F9" s="144" t="s">
        <v>190</v>
      </c>
    </row>
    <row r="10" spans="1:13" x14ac:dyDescent="0.2">
      <c r="A10" s="137" t="s">
        <v>125</v>
      </c>
      <c r="B10" s="138"/>
      <c r="C10" s="140"/>
      <c r="D10" s="139"/>
      <c r="E10" s="139"/>
      <c r="F10" s="140"/>
      <c r="M10" s="134" t="s">
        <v>34</v>
      </c>
    </row>
    <row r="11" spans="1:13" x14ac:dyDescent="0.2">
      <c r="A11" s="137" t="s">
        <v>127</v>
      </c>
      <c r="B11" s="138"/>
      <c r="C11" s="140"/>
      <c r="D11" s="139"/>
      <c r="E11" s="139"/>
      <c r="F11" s="140"/>
      <c r="M11" s="134" t="s">
        <v>209</v>
      </c>
    </row>
    <row r="12" spans="1:13" x14ac:dyDescent="0.2">
      <c r="A12" s="137" t="s">
        <v>128</v>
      </c>
      <c r="B12" s="138"/>
      <c r="C12" s="140"/>
      <c r="D12" s="139"/>
      <c r="E12" s="139"/>
      <c r="F12" s="140"/>
      <c r="M12" s="134" t="s">
        <v>210</v>
      </c>
    </row>
    <row r="13" spans="1:13" x14ac:dyDescent="0.2">
      <c r="A13" s="137" t="s">
        <v>64</v>
      </c>
      <c r="B13" s="138"/>
      <c r="C13" s="140"/>
      <c r="D13" s="139"/>
      <c r="E13" s="139"/>
      <c r="F13" s="140"/>
    </row>
    <row r="14" spans="1:13" x14ac:dyDescent="0.2">
      <c r="A14" s="137" t="s">
        <v>64</v>
      </c>
      <c r="B14" s="138"/>
      <c r="C14" s="140"/>
      <c r="D14" s="139"/>
      <c r="E14" s="139"/>
      <c r="F14" s="140"/>
    </row>
    <row r="15" spans="1:13" x14ac:dyDescent="0.2">
      <c r="A15" s="137" t="s">
        <v>64</v>
      </c>
      <c r="B15" s="138"/>
      <c r="C15" s="140"/>
      <c r="D15" s="139"/>
      <c r="E15" s="139"/>
      <c r="F15" s="140"/>
    </row>
    <row r="16" spans="1:13" x14ac:dyDescent="0.2">
      <c r="A16" s="137" t="s">
        <v>64</v>
      </c>
      <c r="B16" s="138"/>
      <c r="C16" s="140"/>
      <c r="D16" s="139"/>
      <c r="E16" s="139"/>
      <c r="F16" s="140"/>
    </row>
    <row r="17" spans="1:6" x14ac:dyDescent="0.2">
      <c r="A17" s="145" t="s">
        <v>73</v>
      </c>
      <c r="B17" s="146"/>
      <c r="C17" s="148">
        <f>SUM(C10:C16)</f>
        <v>0</v>
      </c>
      <c r="D17" s="147">
        <f>SUM(D10:D16)</f>
        <v>0</v>
      </c>
      <c r="E17" s="147">
        <f>SUM(E10:E16)</f>
        <v>0</v>
      </c>
      <c r="F17" s="148">
        <f>SUM(F10:F16)</f>
        <v>0</v>
      </c>
    </row>
    <row r="18" spans="1:6" x14ac:dyDescent="0.2">
      <c r="A18" s="142"/>
      <c r="B18" s="149"/>
      <c r="C18" s="151"/>
      <c r="D18" s="150"/>
      <c r="E18" s="150"/>
      <c r="F18" s="151"/>
    </row>
    <row r="19" spans="1:6" x14ac:dyDescent="0.2">
      <c r="A19" s="152"/>
      <c r="B19" s="149"/>
      <c r="C19" s="151"/>
      <c r="D19" s="150"/>
      <c r="E19" s="150"/>
      <c r="F19" s="151"/>
    </row>
    <row r="20" spans="1:6" x14ac:dyDescent="0.2">
      <c r="A20" s="153"/>
    </row>
  </sheetData>
  <sheetProtection algorithmName="SHA-512" hashValue="pXvOWpNN2E3u2dwcl5SMX9VEE45vgPqmVuOg2wi9s+yWU6OW/34liCaGAK50SVl3pxATgDmQktDqvXO0wM6hYA==" saltValue="gxSQlOw2k5kcfsHPyLsVgA==" spinCount="100000" sheet="1" objects="1" scenarios="1"/>
  <dataValidations count="2">
    <dataValidation type="list" allowBlank="1" showInputMessage="1" showErrorMessage="1" error="Sisestus ei ole õige" sqref="B17" xr:uid="{A97802DE-6702-4AB6-9C1E-445E0921CB27}">
      <formula1>#REF!</formula1>
    </dataValidation>
    <dataValidation type="list" allowBlank="1" showInputMessage="1" showErrorMessage="1" sqref="B10:B16" xr:uid="{84B3952F-E3E5-4A6E-B16A-A8E60649D72E}">
      <formula1>$M$10:$M$12</formula1>
    </dataValidation>
  </dataValidations>
  <printOptions horizontalCentered="1"/>
  <pageMargins left="0.74803149606299213" right="0.74803149606299213" top="0.98425196850393704" bottom="0.98425196850393704" header="0" footer="0"/>
  <pageSetup paperSize="9" scale="75"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3:I27"/>
  <sheetViews>
    <sheetView showGridLines="0" workbookViewId="0">
      <pane ySplit="3" topLeftCell="A4" activePane="bottomLeft" state="frozen"/>
      <selection pane="bottomLeft" activeCell="B23" sqref="B23"/>
    </sheetView>
  </sheetViews>
  <sheetFormatPr defaultColWidth="8.85546875" defaultRowHeight="12.75" x14ac:dyDescent="0.2"/>
  <cols>
    <col min="1" max="1" width="24.7109375" style="214" customWidth="1"/>
    <col min="2" max="8" width="12.7109375" style="214" customWidth="1"/>
    <col min="9" max="16384" width="8.85546875" style="214"/>
  </cols>
  <sheetData>
    <row r="3" spans="1:9" ht="60" x14ac:dyDescent="0.25">
      <c r="A3" s="215"/>
      <c r="B3" s="216" t="s">
        <v>185</v>
      </c>
      <c r="C3" s="237" t="s">
        <v>184</v>
      </c>
      <c r="D3" s="238" t="s">
        <v>208</v>
      </c>
      <c r="E3" s="217" t="s">
        <v>186</v>
      </c>
      <c r="F3" s="217" t="s">
        <v>187</v>
      </c>
      <c r="G3" s="217" t="s">
        <v>188</v>
      </c>
      <c r="H3" s="217" t="s">
        <v>189</v>
      </c>
      <c r="I3" s="213"/>
    </row>
    <row r="4" spans="1:9" ht="15" x14ac:dyDescent="0.25">
      <c r="A4" s="241" t="s">
        <v>75</v>
      </c>
      <c r="B4" s="23"/>
      <c r="C4" s="242"/>
      <c r="D4" s="239"/>
      <c r="E4" s="23"/>
      <c r="F4" s="23"/>
      <c r="G4" s="23"/>
      <c r="H4" s="23"/>
      <c r="I4" s="213"/>
    </row>
    <row r="5" spans="1:9" ht="15" x14ac:dyDescent="0.25">
      <c r="A5" s="241" t="s">
        <v>76</v>
      </c>
      <c r="B5" s="23"/>
      <c r="C5" s="242"/>
      <c r="D5" s="239"/>
      <c r="E5" s="23"/>
      <c r="F5" s="23"/>
      <c r="G5" s="23"/>
      <c r="H5" s="23"/>
      <c r="I5" s="213"/>
    </row>
    <row r="6" spans="1:9" ht="15" x14ac:dyDescent="0.25">
      <c r="A6" s="241" t="s">
        <v>77</v>
      </c>
      <c r="B6" s="23"/>
      <c r="C6" s="242"/>
      <c r="D6" s="239"/>
      <c r="E6" s="23"/>
      <c r="F6" s="23"/>
      <c r="G6" s="23"/>
      <c r="H6" s="23"/>
      <c r="I6" s="213"/>
    </row>
    <row r="7" spans="1:9" ht="15" x14ac:dyDescent="0.25">
      <c r="A7" s="241" t="s">
        <v>78</v>
      </c>
      <c r="B7" s="23"/>
      <c r="C7" s="242"/>
      <c r="D7" s="239"/>
      <c r="E7" s="23"/>
      <c r="F7" s="23"/>
      <c r="G7" s="23"/>
      <c r="H7" s="23"/>
      <c r="I7" s="213"/>
    </row>
    <row r="8" spans="1:9" ht="15" x14ac:dyDescent="0.25">
      <c r="A8" s="241" t="s">
        <v>79</v>
      </c>
      <c r="B8" s="23"/>
      <c r="C8" s="242"/>
      <c r="D8" s="239"/>
      <c r="E8" s="23"/>
      <c r="F8" s="23"/>
      <c r="G8" s="23"/>
      <c r="H8" s="23"/>
      <c r="I8" s="213"/>
    </row>
    <row r="9" spans="1:9" ht="15" x14ac:dyDescent="0.25">
      <c r="A9" s="241" t="s">
        <v>80</v>
      </c>
      <c r="B9" s="23"/>
      <c r="C9" s="242"/>
      <c r="D9" s="239"/>
      <c r="E9" s="23"/>
      <c r="F9" s="23"/>
      <c r="G9" s="23"/>
      <c r="H9" s="23"/>
      <c r="I9" s="213"/>
    </row>
    <row r="10" spans="1:9" ht="15" x14ac:dyDescent="0.25">
      <c r="A10" s="241" t="s">
        <v>81</v>
      </c>
      <c r="B10" s="23"/>
      <c r="C10" s="242"/>
      <c r="D10" s="239"/>
      <c r="E10" s="23"/>
      <c r="F10" s="23"/>
      <c r="G10" s="23"/>
      <c r="H10" s="23"/>
      <c r="I10" s="213"/>
    </row>
    <row r="11" spans="1:9" ht="15" x14ac:dyDescent="0.25">
      <c r="A11" s="241" t="s">
        <v>82</v>
      </c>
      <c r="B11" s="23"/>
      <c r="C11" s="242"/>
      <c r="D11" s="239"/>
      <c r="E11" s="23"/>
      <c r="F11" s="23"/>
      <c r="G11" s="23"/>
      <c r="H11" s="23"/>
      <c r="I11" s="213"/>
    </row>
    <row r="12" spans="1:9" ht="15" x14ac:dyDescent="0.25">
      <c r="A12" s="241" t="s">
        <v>83</v>
      </c>
      <c r="B12" s="23"/>
      <c r="C12" s="242"/>
      <c r="D12" s="239"/>
      <c r="E12" s="23"/>
      <c r="F12" s="23"/>
      <c r="G12" s="23"/>
      <c r="H12" s="23"/>
      <c r="I12" s="213"/>
    </row>
    <row r="13" spans="1:9" ht="15" x14ac:dyDescent="0.25">
      <c r="A13" s="241" t="s">
        <v>84</v>
      </c>
      <c r="B13" s="23"/>
      <c r="C13" s="242"/>
      <c r="D13" s="239"/>
      <c r="E13" s="23"/>
      <c r="F13" s="23"/>
      <c r="G13" s="23"/>
      <c r="H13" s="23"/>
      <c r="I13" s="213"/>
    </row>
    <row r="14" spans="1:9" ht="15" x14ac:dyDescent="0.25">
      <c r="A14" s="241" t="s">
        <v>85</v>
      </c>
      <c r="B14" s="23"/>
      <c r="C14" s="242"/>
      <c r="D14" s="239"/>
      <c r="E14" s="23"/>
      <c r="F14" s="23"/>
      <c r="G14" s="23"/>
      <c r="H14" s="23"/>
      <c r="I14" s="213"/>
    </row>
    <row r="15" spans="1:9" ht="15" x14ac:dyDescent="0.25">
      <c r="A15" s="241" t="s">
        <v>86</v>
      </c>
      <c r="B15" s="23"/>
      <c r="C15" s="242"/>
      <c r="D15" s="239"/>
      <c r="E15" s="23"/>
      <c r="F15" s="23"/>
      <c r="G15" s="23"/>
      <c r="H15" s="23"/>
      <c r="I15" s="213"/>
    </row>
    <row r="16" spans="1:9" ht="13.15" customHeight="1" x14ac:dyDescent="0.2">
      <c r="B16" s="249" t="s">
        <v>206</v>
      </c>
      <c r="C16" s="249"/>
      <c r="D16" s="247" t="s">
        <v>207</v>
      </c>
      <c r="E16" s="247"/>
      <c r="F16" s="247"/>
      <c r="G16" s="247"/>
      <c r="H16" s="247"/>
    </row>
    <row r="17" spans="1:9" ht="13.15" customHeight="1" x14ac:dyDescent="0.2">
      <c r="B17" s="249"/>
      <c r="C17" s="249"/>
      <c r="D17" s="248"/>
      <c r="E17" s="248"/>
      <c r="F17" s="248"/>
      <c r="G17" s="248"/>
      <c r="H17" s="248"/>
    </row>
    <row r="18" spans="1:9" ht="13.15" customHeight="1" x14ac:dyDescent="0.2">
      <c r="B18" s="250"/>
      <c r="C18" s="250"/>
      <c r="D18" s="248"/>
      <c r="E18" s="248"/>
      <c r="F18" s="248"/>
      <c r="G18" s="248"/>
      <c r="H18" s="248"/>
    </row>
    <row r="22" spans="1:9" ht="60" x14ac:dyDescent="0.25">
      <c r="A22" s="215"/>
      <c r="B22" s="216" t="s">
        <v>185</v>
      </c>
      <c r="C22" s="237" t="s">
        <v>184</v>
      </c>
      <c r="D22" s="238" t="s">
        <v>208</v>
      </c>
      <c r="E22" s="217" t="s">
        <v>186</v>
      </c>
      <c r="F22" s="217" t="s">
        <v>187</v>
      </c>
      <c r="G22" s="217" t="s">
        <v>188</v>
      </c>
      <c r="H22" s="217" t="s">
        <v>189</v>
      </c>
      <c r="I22" s="213"/>
    </row>
    <row r="23" spans="1:9" s="221" customFormat="1" ht="45" x14ac:dyDescent="0.2">
      <c r="A23" s="218" t="s">
        <v>153</v>
      </c>
      <c r="B23" s="240" t="e">
        <f t="shared" ref="B23:C23" si="0">AVERAGE(B4:B15)</f>
        <v>#DIV/0!</v>
      </c>
      <c r="C23" s="240" t="e">
        <f t="shared" si="0"/>
        <v>#DIV/0!</v>
      </c>
      <c r="D23" s="240" t="e">
        <f>AVERAGE(D4:D15)</f>
        <v>#DIV/0!</v>
      </c>
      <c r="E23" s="219" t="e">
        <f t="shared" ref="E23:H23" si="1">AVERAGE(E4:E15)</f>
        <v>#DIV/0!</v>
      </c>
      <c r="F23" s="219" t="e">
        <f t="shared" si="1"/>
        <v>#DIV/0!</v>
      </c>
      <c r="G23" s="219" t="e">
        <f t="shared" si="1"/>
        <v>#DIV/0!</v>
      </c>
      <c r="H23" s="219" t="e">
        <f t="shared" si="1"/>
        <v>#DIV/0!</v>
      </c>
      <c r="I23" s="220"/>
    </row>
    <row r="24" spans="1:9" ht="16.149999999999999" customHeight="1" x14ac:dyDescent="0.2">
      <c r="A24" s="222"/>
      <c r="B24" s="247" t="s">
        <v>205</v>
      </c>
      <c r="C24" s="247"/>
      <c r="D24" s="247"/>
      <c r="E24" s="247"/>
      <c r="F24" s="247"/>
      <c r="G24" s="247"/>
      <c r="H24" s="247"/>
    </row>
    <row r="25" spans="1:9" ht="12.75" customHeight="1" x14ac:dyDescent="0.2">
      <c r="A25" s="222"/>
      <c r="B25" s="248"/>
      <c r="C25" s="248"/>
      <c r="D25" s="248"/>
      <c r="E25" s="248"/>
      <c r="F25" s="248"/>
      <c r="G25" s="248"/>
      <c r="H25" s="248"/>
    </row>
    <row r="26" spans="1:9" ht="12.75" customHeight="1" x14ac:dyDescent="0.2">
      <c r="A26" s="222"/>
      <c r="B26" s="248"/>
      <c r="C26" s="248"/>
      <c r="D26" s="248"/>
      <c r="E26" s="248"/>
      <c r="F26" s="248"/>
      <c r="G26" s="248"/>
      <c r="H26" s="248"/>
    </row>
    <row r="27" spans="1:9" x14ac:dyDescent="0.2">
      <c r="A27" s="223"/>
    </row>
  </sheetData>
  <sheetProtection algorithmName="SHA-512" hashValue="0ZKsoHxgG0U4DIi0rYGlDX99nebxmxKIaAxzg7lvkMtePfjFxrJpG45JIb5y8IXe1GGafV6+0ZoAvwfCnrl0Mg==" saltValue="5N3Gd7bBmvDWUbBV2H/mgg==" spinCount="100000" sheet="1" objects="1" scenarios="1"/>
  <mergeCells count="3">
    <mergeCell ref="D16:H18"/>
    <mergeCell ref="B16:C18"/>
    <mergeCell ref="B24:H26"/>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outlinePr summaryBelow="0" summaryRight="0"/>
    <pageSetUpPr fitToPage="1"/>
  </sheetPr>
  <dimension ref="A1:L53"/>
  <sheetViews>
    <sheetView showGridLines="0" workbookViewId="0">
      <pane ySplit="1" topLeftCell="A2" activePane="bottomLeft" state="frozen"/>
      <selection pane="bottomLeft" activeCell="C42" sqref="C42"/>
    </sheetView>
  </sheetViews>
  <sheetFormatPr defaultColWidth="9.140625" defaultRowHeight="12.75" outlineLevelRow="1" x14ac:dyDescent="0.2"/>
  <cols>
    <col min="1" max="1" width="56.7109375" style="2" customWidth="1"/>
    <col min="2" max="2" width="12.7109375" style="2" customWidth="1"/>
    <col min="3" max="3" width="12.7109375" style="14" customWidth="1"/>
    <col min="4" max="8" width="12.7109375" style="9" customWidth="1"/>
    <col min="9" max="9" width="2.7109375" style="211" customWidth="1"/>
    <col min="10" max="10" width="33.140625" style="10" customWidth="1"/>
    <col min="11" max="11" width="9.140625" style="10" customWidth="1"/>
    <col min="12" max="12" width="23.28515625" style="10" hidden="1" customWidth="1"/>
    <col min="13" max="16384" width="9.140625" style="10"/>
  </cols>
  <sheetData>
    <row r="1" spans="1:12" ht="40.9" customHeight="1" x14ac:dyDescent="0.2">
      <c r="A1"/>
      <c r="B1" s="164" t="s">
        <v>172</v>
      </c>
      <c r="C1" s="164" t="s">
        <v>171</v>
      </c>
      <c r="D1" s="156" t="s">
        <v>208</v>
      </c>
      <c r="E1" s="156" t="s">
        <v>174</v>
      </c>
      <c r="F1" s="156" t="s">
        <v>175</v>
      </c>
      <c r="G1" s="156" t="s">
        <v>164</v>
      </c>
      <c r="H1" s="156" t="s">
        <v>165</v>
      </c>
      <c r="I1" s="199"/>
    </row>
    <row r="2" spans="1:12" ht="15" x14ac:dyDescent="0.2">
      <c r="A2"/>
      <c r="B2"/>
      <c r="C2"/>
      <c r="D2"/>
      <c r="E2"/>
      <c r="F2"/>
      <c r="G2"/>
      <c r="H2"/>
      <c r="I2" s="199"/>
    </row>
    <row r="3" spans="1:12" x14ac:dyDescent="0.2">
      <c r="A3" s="2" t="s">
        <v>133</v>
      </c>
      <c r="B3" s="61"/>
      <c r="C3" s="64"/>
      <c r="D3" s="11"/>
      <c r="E3" s="11"/>
      <c r="F3" s="11"/>
      <c r="G3" s="11"/>
      <c r="H3" s="11"/>
      <c r="I3" s="206"/>
    </row>
    <row r="4" spans="1:12" x14ac:dyDescent="0.2">
      <c r="A4" s="188" t="s">
        <v>0</v>
      </c>
      <c r="B4" s="189">
        <f>SUM(B5:B10)</f>
        <v>0</v>
      </c>
      <c r="C4" s="189">
        <f t="shared" ref="C4:H4" si="0">SUM(C5:C10)</f>
        <v>0</v>
      </c>
      <c r="D4" s="189">
        <f t="shared" si="0"/>
        <v>0</v>
      </c>
      <c r="E4" s="189">
        <f t="shared" si="0"/>
        <v>0</v>
      </c>
      <c r="F4" s="189">
        <f t="shared" si="0"/>
        <v>0</v>
      </c>
      <c r="G4" s="189">
        <f t="shared" si="0"/>
        <v>0</v>
      </c>
      <c r="H4" s="189">
        <f t="shared" si="0"/>
        <v>0</v>
      </c>
      <c r="I4" s="207"/>
      <c r="J4" s="191" t="s">
        <v>181</v>
      </c>
      <c r="L4" s="191" t="s">
        <v>180</v>
      </c>
    </row>
    <row r="5" spans="1:12" x14ac:dyDescent="0.2">
      <c r="A5" s="108" t="s">
        <v>211</v>
      </c>
      <c r="B5" s="113"/>
      <c r="C5" s="114"/>
      <c r="D5" s="114"/>
      <c r="E5" s="114"/>
      <c r="F5" s="114"/>
      <c r="G5" s="114"/>
      <c r="H5" s="114"/>
      <c r="I5" s="207"/>
      <c r="J5" s="229" t="s">
        <v>182</v>
      </c>
      <c r="L5" s="190" t="s">
        <v>183</v>
      </c>
    </row>
    <row r="6" spans="1:12" x14ac:dyDescent="0.2">
      <c r="A6" s="108" t="s">
        <v>212</v>
      </c>
      <c r="B6" s="115"/>
      <c r="C6" s="115"/>
      <c r="D6" s="115"/>
      <c r="E6" s="115"/>
      <c r="F6" s="115"/>
      <c r="G6" s="115"/>
      <c r="H6" s="115"/>
      <c r="I6" s="207"/>
      <c r="J6" s="229" t="s">
        <v>183</v>
      </c>
      <c r="L6" s="190" t="s">
        <v>182</v>
      </c>
    </row>
    <row r="7" spans="1:12" x14ac:dyDescent="0.2">
      <c r="A7" s="108" t="s">
        <v>213</v>
      </c>
      <c r="B7" s="115"/>
      <c r="C7" s="115"/>
      <c r="D7" s="115"/>
      <c r="E7" s="115"/>
      <c r="F7" s="115"/>
      <c r="G7" s="115"/>
      <c r="H7" s="115"/>
      <c r="I7" s="207"/>
      <c r="J7" s="229" t="s">
        <v>183</v>
      </c>
      <c r="L7" s="190"/>
    </row>
    <row r="8" spans="1:12" x14ac:dyDescent="0.2">
      <c r="A8" s="108" t="s">
        <v>214</v>
      </c>
      <c r="B8" s="115"/>
      <c r="C8" s="115"/>
      <c r="D8" s="115"/>
      <c r="E8" s="115"/>
      <c r="F8" s="115"/>
      <c r="G8" s="115"/>
      <c r="H8" s="115"/>
      <c r="I8" s="207"/>
      <c r="J8" s="229" t="s">
        <v>182</v>
      </c>
    </row>
    <row r="9" spans="1:12" x14ac:dyDescent="0.2">
      <c r="A9" s="108" t="s">
        <v>179</v>
      </c>
      <c r="B9" s="115"/>
      <c r="C9" s="115"/>
      <c r="D9" s="115"/>
      <c r="E9" s="115"/>
      <c r="F9" s="115"/>
      <c r="G9" s="115"/>
      <c r="H9" s="115"/>
      <c r="I9" s="207"/>
      <c r="J9" s="229"/>
    </row>
    <row r="10" spans="1:12" x14ac:dyDescent="0.2">
      <c r="A10" s="108" t="s">
        <v>179</v>
      </c>
      <c r="B10" s="115"/>
      <c r="C10" s="115"/>
      <c r="D10" s="115"/>
      <c r="E10" s="115"/>
      <c r="F10" s="115"/>
      <c r="G10" s="115"/>
      <c r="H10" s="115"/>
      <c r="I10" s="207"/>
      <c r="J10" s="229"/>
    </row>
    <row r="11" spans="1:12" x14ac:dyDescent="0.2">
      <c r="A11" s="193" t="s">
        <v>65</v>
      </c>
      <c r="B11" s="113"/>
      <c r="C11" s="114"/>
      <c r="D11" s="114"/>
      <c r="E11" s="114"/>
      <c r="F11" s="114"/>
      <c r="G11" s="114"/>
      <c r="H11" s="114"/>
      <c r="I11" s="195"/>
    </row>
    <row r="12" spans="1:12" x14ac:dyDescent="0.2">
      <c r="A12" s="194" t="s">
        <v>1</v>
      </c>
      <c r="B12" s="67">
        <f>B4+B11</f>
        <v>0</v>
      </c>
      <c r="C12" s="67">
        <f>C4+C11</f>
        <v>0</v>
      </c>
      <c r="D12" s="67">
        <f t="shared" ref="D12:H12" si="1">D4+D11</f>
        <v>0</v>
      </c>
      <c r="E12" s="67">
        <f t="shared" si="1"/>
        <v>0</v>
      </c>
      <c r="F12" s="67">
        <f t="shared" si="1"/>
        <v>0</v>
      </c>
      <c r="G12" s="67">
        <f t="shared" si="1"/>
        <v>0</v>
      </c>
      <c r="H12" s="67">
        <f t="shared" si="1"/>
        <v>0</v>
      </c>
      <c r="I12" s="200"/>
    </row>
    <row r="13" spans="1:12" ht="18" customHeight="1" x14ac:dyDescent="0.2">
      <c r="A13" s="12"/>
      <c r="B13" s="15"/>
      <c r="C13" s="16"/>
      <c r="D13" s="17"/>
      <c r="E13" s="17"/>
      <c r="F13" s="17"/>
      <c r="G13" s="17"/>
      <c r="H13" s="17"/>
      <c r="I13" s="208"/>
    </row>
    <row r="14" spans="1:12" x14ac:dyDescent="0.2">
      <c r="A14" s="60" t="s">
        <v>120</v>
      </c>
      <c r="B14" s="65"/>
      <c r="C14" s="66"/>
      <c r="D14" s="17"/>
      <c r="E14" s="17"/>
      <c r="F14" s="17"/>
      <c r="G14" s="17"/>
      <c r="H14" s="17"/>
      <c r="I14" s="208"/>
    </row>
    <row r="15" spans="1:12" x14ac:dyDescent="0.2">
      <c r="A15" s="112" t="s">
        <v>36</v>
      </c>
      <c r="B15" s="116"/>
      <c r="C15" s="117"/>
      <c r="D15" s="117"/>
      <c r="E15" s="117"/>
      <c r="F15" s="117"/>
      <c r="G15" s="118"/>
      <c r="H15" s="118"/>
      <c r="I15" s="196"/>
    </row>
    <row r="16" spans="1:12" x14ac:dyDescent="0.2">
      <c r="A16" s="112" t="s">
        <v>37</v>
      </c>
      <c r="B16" s="116"/>
      <c r="C16" s="119"/>
      <c r="D16" s="120"/>
      <c r="E16" s="120"/>
      <c r="F16" s="120"/>
      <c r="G16" s="121"/>
      <c r="H16" s="121"/>
      <c r="I16" s="197"/>
    </row>
    <row r="17" spans="1:9" x14ac:dyDescent="0.2">
      <c r="A17" s="112" t="s">
        <v>38</v>
      </c>
      <c r="B17" s="122"/>
      <c r="C17" s="119"/>
      <c r="D17" s="120"/>
      <c r="E17" s="120"/>
      <c r="F17" s="120"/>
      <c r="G17" s="121"/>
      <c r="H17" s="121"/>
      <c r="I17" s="197"/>
    </row>
    <row r="18" spans="1:9" x14ac:dyDescent="0.2">
      <c r="A18" s="112" t="s">
        <v>74</v>
      </c>
      <c r="B18" s="113"/>
      <c r="C18" s="114"/>
      <c r="D18" s="114"/>
      <c r="E18" s="114"/>
      <c r="F18" s="114"/>
      <c r="G18" s="114"/>
      <c r="H18" s="114"/>
      <c r="I18" s="195"/>
    </row>
    <row r="19" spans="1:9" x14ac:dyDescent="0.2">
      <c r="A19" s="112" t="s">
        <v>30</v>
      </c>
      <c r="B19" s="115"/>
      <c r="C19" s="115"/>
      <c r="D19" s="115"/>
      <c r="E19" s="115"/>
      <c r="F19" s="115"/>
      <c r="G19" s="115"/>
      <c r="H19" s="115"/>
      <c r="I19" s="195"/>
    </row>
    <row r="20" spans="1:9" x14ac:dyDescent="0.2">
      <c r="A20" s="76" t="s">
        <v>18</v>
      </c>
      <c r="B20" s="77">
        <f>SUM(B21:B24)</f>
        <v>0</v>
      </c>
      <c r="C20" s="77">
        <f>SUM(C21:C24)</f>
        <v>0</v>
      </c>
      <c r="D20" s="77">
        <f t="shared" ref="D20:H20" si="2">SUM(D21:D24)</f>
        <v>0</v>
      </c>
      <c r="E20" s="77">
        <f t="shared" si="2"/>
        <v>0</v>
      </c>
      <c r="F20" s="77">
        <f t="shared" si="2"/>
        <v>0</v>
      </c>
      <c r="G20" s="77">
        <f t="shared" si="2"/>
        <v>0</v>
      </c>
      <c r="H20" s="77">
        <f t="shared" si="2"/>
        <v>0</v>
      </c>
      <c r="I20" s="200"/>
    </row>
    <row r="21" spans="1:9" outlineLevel="1" x14ac:dyDescent="0.2">
      <c r="A21" s="73" t="s">
        <v>130</v>
      </c>
      <c r="B21" s="105"/>
      <c r="C21" s="192"/>
      <c r="D21" s="192"/>
      <c r="E21" s="192"/>
      <c r="F21" s="192"/>
      <c r="G21" s="192"/>
      <c r="H21" s="192"/>
      <c r="I21" s="201"/>
    </row>
    <row r="22" spans="1:9" outlineLevel="1" x14ac:dyDescent="0.2">
      <c r="A22" s="73" t="s">
        <v>131</v>
      </c>
      <c r="B22" s="105"/>
      <c r="C22" s="192"/>
      <c r="D22" s="192"/>
      <c r="E22" s="192"/>
      <c r="F22" s="192"/>
      <c r="G22" s="192"/>
      <c r="H22" s="192"/>
      <c r="I22" s="201"/>
    </row>
    <row r="23" spans="1:9" outlineLevel="1" x14ac:dyDescent="0.2">
      <c r="A23" s="73" t="s">
        <v>132</v>
      </c>
      <c r="B23" s="105"/>
      <c r="C23" s="105"/>
      <c r="D23" s="105"/>
      <c r="E23" s="105"/>
      <c r="F23" s="105"/>
      <c r="G23" s="105"/>
      <c r="H23" s="105"/>
      <c r="I23" s="195"/>
    </row>
    <row r="24" spans="1:9" outlineLevel="1" x14ac:dyDescent="0.2">
      <c r="A24" s="108" t="s">
        <v>64</v>
      </c>
      <c r="B24" s="105"/>
      <c r="C24" s="105"/>
      <c r="D24" s="105"/>
      <c r="E24" s="105"/>
      <c r="F24" s="105"/>
      <c r="G24" s="105"/>
      <c r="H24" s="105"/>
      <c r="I24" s="195"/>
    </row>
    <row r="25" spans="1:9" x14ac:dyDescent="0.2">
      <c r="A25" s="84" t="s">
        <v>32</v>
      </c>
      <c r="B25" s="77">
        <f>SUM(B26:B29)</f>
        <v>0</v>
      </c>
      <c r="C25" s="77">
        <f t="shared" ref="C25:H25" si="3">SUM(C26:C29)</f>
        <v>0</v>
      </c>
      <c r="D25" s="77">
        <f t="shared" si="3"/>
        <v>0</v>
      </c>
      <c r="E25" s="77">
        <f t="shared" si="3"/>
        <v>0</v>
      </c>
      <c r="F25" s="77">
        <f t="shared" si="3"/>
        <v>0</v>
      </c>
      <c r="G25" s="77">
        <f t="shared" si="3"/>
        <v>0</v>
      </c>
      <c r="H25" s="77">
        <f t="shared" si="3"/>
        <v>0</v>
      </c>
      <c r="I25" s="200"/>
    </row>
    <row r="26" spans="1:9" outlineLevel="1" x14ac:dyDescent="0.2">
      <c r="A26" s="73" t="s">
        <v>33</v>
      </c>
      <c r="B26" s="105"/>
      <c r="C26" s="105"/>
      <c r="D26" s="105"/>
      <c r="E26" s="105"/>
      <c r="F26" s="105"/>
      <c r="G26" s="105"/>
      <c r="H26" s="105"/>
      <c r="I26" s="195"/>
    </row>
    <row r="27" spans="1:9" outlineLevel="1" x14ac:dyDescent="0.2">
      <c r="A27" s="73" t="s">
        <v>34</v>
      </c>
      <c r="B27" s="105"/>
      <c r="C27" s="105"/>
      <c r="D27" s="105"/>
      <c r="E27" s="105"/>
      <c r="F27" s="105"/>
      <c r="G27" s="105"/>
      <c r="H27" s="105"/>
      <c r="I27" s="195"/>
    </row>
    <row r="28" spans="1:9" outlineLevel="1" x14ac:dyDescent="0.2">
      <c r="A28" s="73" t="s">
        <v>35</v>
      </c>
      <c r="B28" s="105"/>
      <c r="C28" s="109"/>
      <c r="D28" s="109"/>
      <c r="E28" s="109"/>
      <c r="F28" s="109"/>
      <c r="G28" s="109"/>
      <c r="H28" s="109"/>
      <c r="I28" s="195"/>
    </row>
    <row r="29" spans="1:9" outlineLevel="1" x14ac:dyDescent="0.2">
      <c r="A29" s="74" t="s">
        <v>6</v>
      </c>
      <c r="B29" s="105"/>
      <c r="C29" s="105"/>
      <c r="D29" s="105"/>
      <c r="E29" s="105"/>
      <c r="F29" s="105"/>
      <c r="G29" s="105"/>
      <c r="H29" s="105"/>
      <c r="I29" s="195"/>
    </row>
    <row r="30" spans="1:9" s="71" customFormat="1" x14ac:dyDescent="0.2">
      <c r="A30" s="110" t="s">
        <v>31</v>
      </c>
      <c r="B30" s="111"/>
      <c r="C30" s="111"/>
      <c r="D30" s="111"/>
      <c r="E30" s="111"/>
      <c r="F30" s="111"/>
      <c r="G30" s="111"/>
      <c r="H30" s="111"/>
      <c r="I30" s="195"/>
    </row>
    <row r="31" spans="1:9" x14ac:dyDescent="0.2">
      <c r="A31" s="63" t="s">
        <v>2</v>
      </c>
      <c r="B31" s="19">
        <f>SUM(B15:B18)+B19+B20+B25+B30</f>
        <v>0</v>
      </c>
      <c r="C31" s="19">
        <f t="shared" ref="C31:H31" si="4">SUM(C15:C18)+C19+C20+C25+C30</f>
        <v>0</v>
      </c>
      <c r="D31" s="19">
        <f t="shared" si="4"/>
        <v>0</v>
      </c>
      <c r="E31" s="19">
        <f t="shared" si="4"/>
        <v>0</v>
      </c>
      <c r="F31" s="19">
        <f t="shared" si="4"/>
        <v>0</v>
      </c>
      <c r="G31" s="19">
        <f t="shared" si="4"/>
        <v>0</v>
      </c>
      <c r="H31" s="19">
        <f t="shared" si="4"/>
        <v>0</v>
      </c>
      <c r="I31" s="198"/>
    </row>
    <row r="32" spans="1:9" s="226" customFormat="1" x14ac:dyDescent="0.2">
      <c r="A32" s="224"/>
      <c r="B32" s="225"/>
      <c r="C32" s="225"/>
      <c r="D32" s="225"/>
      <c r="E32" s="225"/>
      <c r="F32" s="225"/>
      <c r="G32" s="225"/>
      <c r="H32" s="225"/>
      <c r="I32" s="198"/>
    </row>
    <row r="33" spans="1:9" s="226" customFormat="1" x14ac:dyDescent="0.2">
      <c r="A33" s="227"/>
      <c r="B33" s="228"/>
      <c r="C33" s="228"/>
      <c r="D33" s="228"/>
      <c r="E33" s="228"/>
      <c r="F33" s="228"/>
      <c r="G33" s="228"/>
      <c r="H33" s="228"/>
      <c r="I33" s="198"/>
    </row>
    <row r="34" spans="1:9" x14ac:dyDescent="0.2">
      <c r="A34" s="62" t="s">
        <v>124</v>
      </c>
      <c r="B34" s="68">
        <f>B12-B31</f>
        <v>0</v>
      </c>
      <c r="C34" s="68">
        <f>C12-C31</f>
        <v>0</v>
      </c>
      <c r="D34" s="68">
        <f t="shared" ref="D34:H34" si="5">D12-D31</f>
        <v>0</v>
      </c>
      <c r="E34" s="68">
        <f t="shared" si="5"/>
        <v>0</v>
      </c>
      <c r="F34" s="68">
        <f t="shared" si="5"/>
        <v>0</v>
      </c>
      <c r="G34" s="68">
        <f t="shared" si="5"/>
        <v>0</v>
      </c>
      <c r="H34" s="68">
        <f t="shared" si="5"/>
        <v>0</v>
      </c>
      <c r="I34" s="198"/>
    </row>
    <row r="35" spans="1:9" x14ac:dyDescent="0.2">
      <c r="A35" s="69" t="s">
        <v>68</v>
      </c>
      <c r="B35" s="102"/>
      <c r="C35" s="102"/>
      <c r="D35" s="102"/>
      <c r="E35" s="102"/>
      <c r="F35" s="102"/>
      <c r="G35" s="103"/>
      <c r="H35" s="103"/>
      <c r="I35" s="202"/>
    </row>
    <row r="36" spans="1:9" x14ac:dyDescent="0.2">
      <c r="A36" s="69" t="s">
        <v>66</v>
      </c>
      <c r="B36" s="102"/>
      <c r="C36" s="102"/>
      <c r="D36" s="102"/>
      <c r="E36" s="102"/>
      <c r="F36" s="102"/>
      <c r="G36" s="103"/>
      <c r="H36" s="103"/>
      <c r="I36" s="202"/>
    </row>
    <row r="37" spans="1:9" x14ac:dyDescent="0.2">
      <c r="A37" s="69" t="s">
        <v>67</v>
      </c>
      <c r="B37" s="102"/>
      <c r="C37" s="102"/>
      <c r="D37" s="102"/>
      <c r="E37" s="102"/>
      <c r="F37" s="102"/>
      <c r="G37" s="103"/>
      <c r="H37" s="103"/>
      <c r="I37" s="202"/>
    </row>
    <row r="38" spans="1:9" ht="14.25" x14ac:dyDescent="0.2">
      <c r="A38" s="69" t="s">
        <v>121</v>
      </c>
      <c r="B38" s="102"/>
      <c r="C38" s="102"/>
      <c r="D38" s="104"/>
      <c r="E38" s="104"/>
      <c r="F38" s="104"/>
      <c r="G38" s="104"/>
      <c r="H38" s="104"/>
      <c r="I38" s="203"/>
    </row>
    <row r="39" spans="1:9" ht="14.25" x14ac:dyDescent="0.2">
      <c r="A39" s="69" t="s">
        <v>122</v>
      </c>
      <c r="B39" s="105"/>
      <c r="C39" s="105"/>
      <c r="D39" s="105"/>
      <c r="E39" s="105"/>
      <c r="F39" s="105"/>
      <c r="G39" s="105"/>
      <c r="H39" s="105"/>
      <c r="I39" s="195"/>
    </row>
    <row r="40" spans="1:9" x14ac:dyDescent="0.2">
      <c r="A40" s="1" t="s">
        <v>134</v>
      </c>
      <c r="B40" s="106"/>
      <c r="C40" s="106"/>
      <c r="D40" s="107"/>
      <c r="E40" s="107"/>
      <c r="F40" s="107"/>
      <c r="G40" s="107"/>
      <c r="H40" s="107"/>
      <c r="I40" s="204"/>
    </row>
    <row r="41" spans="1:9" x14ac:dyDescent="0.2">
      <c r="A41" s="6" t="s">
        <v>69</v>
      </c>
      <c r="B41" s="106"/>
      <c r="C41" s="106"/>
      <c r="D41" s="107"/>
      <c r="E41" s="107"/>
      <c r="F41" s="107"/>
      <c r="G41" s="107"/>
      <c r="H41" s="107"/>
      <c r="I41" s="204"/>
    </row>
    <row r="42" spans="1:9" x14ac:dyDescent="0.2">
      <c r="A42" s="63" t="s">
        <v>129</v>
      </c>
      <c r="B42" s="19">
        <f>SUM(B34:B41)</f>
        <v>0</v>
      </c>
      <c r="C42" s="19">
        <f t="shared" ref="C42:H42" si="6">SUM(C34:C41)</f>
        <v>0</v>
      </c>
      <c r="D42" s="19">
        <f t="shared" si="6"/>
        <v>0</v>
      </c>
      <c r="E42" s="19">
        <f t="shared" si="6"/>
        <v>0</v>
      </c>
      <c r="F42" s="19">
        <f t="shared" si="6"/>
        <v>0</v>
      </c>
      <c r="G42" s="19">
        <f t="shared" si="6"/>
        <v>0</v>
      </c>
      <c r="H42" s="19">
        <f t="shared" si="6"/>
        <v>0</v>
      </c>
      <c r="I42" s="198"/>
    </row>
    <row r="43" spans="1:9" s="226" customFormat="1" x14ac:dyDescent="0.2">
      <c r="A43" s="224"/>
      <c r="B43" s="225"/>
      <c r="C43" s="225"/>
      <c r="D43" s="225"/>
      <c r="E43" s="225"/>
      <c r="F43" s="225"/>
      <c r="G43" s="225"/>
      <c r="H43" s="225"/>
      <c r="I43" s="198"/>
    </row>
    <row r="44" spans="1:9" s="226" customFormat="1" x14ac:dyDescent="0.2">
      <c r="A44" s="227"/>
      <c r="B44" s="228"/>
      <c r="C44" s="228"/>
      <c r="D44" s="228"/>
      <c r="E44" s="228"/>
      <c r="F44" s="228"/>
      <c r="G44" s="228"/>
      <c r="H44" s="228"/>
      <c r="I44" s="198"/>
    </row>
    <row r="45" spans="1:9" x14ac:dyDescent="0.2">
      <c r="A45" s="86" t="s">
        <v>123</v>
      </c>
      <c r="B45" s="72" t="e">
        <f>ROUND(Töötajad!B23,2)</f>
        <v>#DIV/0!</v>
      </c>
      <c r="C45" s="72" t="e">
        <f>ROUND(Töötajad!C23,2)</f>
        <v>#DIV/0!</v>
      </c>
      <c r="D45" s="72" t="e">
        <f>ROUND(Töötajad!D23,2)</f>
        <v>#DIV/0!</v>
      </c>
      <c r="E45" s="72" t="e">
        <f>ROUND(Töötajad!E23,2)</f>
        <v>#DIV/0!</v>
      </c>
      <c r="F45" s="72" t="e">
        <f>ROUND(Töötajad!F23,2)</f>
        <v>#DIV/0!</v>
      </c>
      <c r="G45" s="72" t="e">
        <f>ROUND(Töötajad!G23,2)</f>
        <v>#DIV/0!</v>
      </c>
      <c r="H45" s="72" t="e">
        <f>ROUND(Töötajad!H23,2)</f>
        <v>#DIV/0!</v>
      </c>
      <c r="I45" s="205"/>
    </row>
    <row r="46" spans="1:9" s="48" customFormat="1" x14ac:dyDescent="0.2">
      <c r="A46" s="87" t="s">
        <v>21</v>
      </c>
      <c r="B46" s="18" t="e">
        <f>IF(B45&gt;0,(B34+B20+B25)/B45,"Tõõtajate arv on null")</f>
        <v>#DIV/0!</v>
      </c>
      <c r="C46" s="18" t="e">
        <f t="shared" ref="C46:H46" si="7">IF(C45&gt;0,(C34+C20+C25)/C45,"Tõõtajate arv on null")</f>
        <v>#DIV/0!</v>
      </c>
      <c r="D46" s="18" t="e">
        <f t="shared" si="7"/>
        <v>#DIV/0!</v>
      </c>
      <c r="E46" s="18" t="e">
        <f t="shared" si="7"/>
        <v>#DIV/0!</v>
      </c>
      <c r="F46" s="18" t="e">
        <f t="shared" si="7"/>
        <v>#DIV/0!</v>
      </c>
      <c r="G46" s="18" t="e">
        <f t="shared" si="7"/>
        <v>#DIV/0!</v>
      </c>
      <c r="H46" s="18" t="e">
        <f t="shared" si="7"/>
        <v>#DIV/0!</v>
      </c>
      <c r="I46" s="200"/>
    </row>
    <row r="47" spans="1:9" x14ac:dyDescent="0.2">
      <c r="A47" s="9"/>
      <c r="B47" s="13"/>
      <c r="C47" s="13"/>
      <c r="D47" s="13"/>
      <c r="E47" s="13"/>
      <c r="F47" s="13"/>
      <c r="G47" s="13"/>
      <c r="H47" s="13"/>
      <c r="I47" s="209"/>
    </row>
    <row r="50" spans="3:9" x14ac:dyDescent="0.2">
      <c r="C50" s="2"/>
      <c r="D50" s="2"/>
      <c r="E50" s="2"/>
      <c r="F50" s="2"/>
      <c r="G50" s="2"/>
      <c r="H50" s="2"/>
      <c r="I50" s="210"/>
    </row>
    <row r="51" spans="3:9" x14ac:dyDescent="0.2">
      <c r="C51" s="2"/>
      <c r="D51" s="2"/>
      <c r="E51" s="2"/>
      <c r="F51" s="2"/>
      <c r="G51" s="2"/>
      <c r="H51" s="2"/>
      <c r="I51" s="210"/>
    </row>
    <row r="52" spans="3:9" x14ac:dyDescent="0.2">
      <c r="C52" s="2"/>
      <c r="D52" s="2"/>
      <c r="E52" s="2"/>
      <c r="F52" s="2"/>
      <c r="G52" s="2"/>
      <c r="H52" s="2"/>
      <c r="I52" s="210"/>
    </row>
    <row r="53" spans="3:9" x14ac:dyDescent="0.2">
      <c r="C53" s="2"/>
      <c r="D53" s="2"/>
      <c r="E53" s="2"/>
      <c r="F53" s="2"/>
      <c r="G53" s="2"/>
      <c r="H53" s="2"/>
      <c r="I53" s="210"/>
    </row>
  </sheetData>
  <sheetProtection algorithmName="SHA-512" hashValue="KdSd/d8Uo72mzPs1lUl51cr1kRoHOrbK0d+6gMEf02wUDLq2BxDIITUcU3r1qSWdIA2ZRbPiBNl90saoArsXSQ==" saltValue="cnOFyV+v2GgD4fMG81qgqA==" spinCount="100000" sheet="1" objects="1" scenarios="1"/>
  <phoneticPr fontId="22" type="noConversion"/>
  <conditionalFormatting sqref="B42:I42 B45:I45">
    <cfRule type="cellIs" dxfId="15" priority="2" stopIfTrue="1" operator="lessThan">
      <formula>0</formula>
    </cfRule>
  </conditionalFormatting>
  <dataValidations count="1">
    <dataValidation type="list" allowBlank="1" showInputMessage="1" showErrorMessage="1" promptTitle="Vali &quot;jah&quot; või &quot;ei&quot;" prompt="Märgi jah, kui investeering mõjutab otseselt konkreetse toote või teenuse müügitulu" sqref="J5:J10" xr:uid="{08FC35DE-D1A5-497C-9C9A-975E10E4B1BC}">
      <formula1>$L$5:$L$7</formula1>
    </dataValidation>
  </dataValidations>
  <printOptions horizontalCentered="1" verticalCentered="1"/>
  <pageMargins left="0.59055118110236227" right="0.74803149606299213" top="0.39370078740157483" bottom="0.19685039370078741" header="0" footer="0"/>
  <pageSetup paperSize="9" scale="8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outlinePr summaryBelow="0" summaryRight="0"/>
    <pageSetUpPr fitToPage="1"/>
  </sheetPr>
  <dimension ref="A1:M62"/>
  <sheetViews>
    <sheetView showGridLines="0" zoomScaleNormal="100" workbookViewId="0">
      <pane ySplit="2" topLeftCell="A18" activePane="bottomLeft" state="frozen"/>
      <selection pane="bottomLeft" activeCell="B35" sqref="B35"/>
    </sheetView>
  </sheetViews>
  <sheetFormatPr defaultColWidth="9.140625" defaultRowHeight="12.75" outlineLevelRow="1" x14ac:dyDescent="0.2"/>
  <cols>
    <col min="1" max="1" width="56.7109375" style="3" customWidth="1"/>
    <col min="2" max="2" width="12.7109375" style="3" customWidth="1"/>
    <col min="3" max="3" width="12.7109375" style="4" customWidth="1"/>
    <col min="4" max="16384" width="9.140625" style="3"/>
  </cols>
  <sheetData>
    <row r="1" spans="1:13" ht="40.9" customHeight="1" x14ac:dyDescent="0.2">
      <c r="A1" s="185" t="s">
        <v>147</v>
      </c>
      <c r="B1" s="186" t="s">
        <v>145</v>
      </c>
      <c r="C1" s="186" t="s">
        <v>178</v>
      </c>
    </row>
    <row r="2" spans="1:13" x14ac:dyDescent="0.2">
      <c r="A2" s="185"/>
      <c r="B2" s="187">
        <v>45291</v>
      </c>
      <c r="C2" s="187">
        <v>45657</v>
      </c>
    </row>
    <row r="3" spans="1:13" s="8" customFormat="1" x14ac:dyDescent="0.2">
      <c r="A3" s="53" t="s">
        <v>3</v>
      </c>
      <c r="B3" s="53"/>
      <c r="C3" s="52"/>
    </row>
    <row r="4" spans="1:13" s="8" customFormat="1" x14ac:dyDescent="0.2">
      <c r="A4" s="53"/>
      <c r="B4" s="53"/>
      <c r="C4" s="52"/>
    </row>
    <row r="5" spans="1:13" s="8" customFormat="1" x14ac:dyDescent="0.2">
      <c r="A5" s="53" t="s">
        <v>27</v>
      </c>
      <c r="B5" s="53"/>
      <c r="C5" s="52"/>
    </row>
    <row r="6" spans="1:13" x14ac:dyDescent="0.2">
      <c r="A6" s="54" t="s">
        <v>40</v>
      </c>
      <c r="B6" s="113"/>
      <c r="C6" s="113"/>
      <c r="M6" s="5"/>
    </row>
    <row r="7" spans="1:13" x14ac:dyDescent="0.2">
      <c r="A7" s="82" t="s">
        <v>41</v>
      </c>
      <c r="B7" s="77">
        <f>SUM(B8:B12)</f>
        <v>0</v>
      </c>
      <c r="C7" s="77">
        <f t="shared" ref="C7" si="0">SUM(C8:C12)</f>
        <v>0</v>
      </c>
      <c r="M7" s="5"/>
    </row>
    <row r="8" spans="1:13" outlineLevel="1" x14ac:dyDescent="0.2">
      <c r="A8" s="49" t="s">
        <v>118</v>
      </c>
      <c r="B8" s="113"/>
      <c r="C8" s="113"/>
    </row>
    <row r="9" spans="1:13" outlineLevel="1" x14ac:dyDescent="0.2">
      <c r="A9" s="49" t="s">
        <v>48</v>
      </c>
      <c r="B9" s="113"/>
      <c r="C9" s="113"/>
    </row>
    <row r="10" spans="1:13" outlineLevel="1" x14ac:dyDescent="0.2">
      <c r="A10" s="123" t="s">
        <v>64</v>
      </c>
      <c r="B10" s="113"/>
      <c r="C10" s="113"/>
    </row>
    <row r="11" spans="1:13" outlineLevel="1" x14ac:dyDescent="0.2">
      <c r="A11" s="123" t="s">
        <v>64</v>
      </c>
      <c r="B11" s="125"/>
      <c r="C11" s="113"/>
    </row>
    <row r="12" spans="1:13" outlineLevel="1" x14ac:dyDescent="0.2">
      <c r="A12" s="124" t="s">
        <v>64</v>
      </c>
      <c r="B12" s="113"/>
      <c r="C12" s="113"/>
    </row>
    <row r="13" spans="1:13" x14ac:dyDescent="0.2">
      <c r="A13" s="82" t="s">
        <v>28</v>
      </c>
      <c r="B13" s="77">
        <f>SUM(B14:B18)</f>
        <v>0</v>
      </c>
      <c r="C13" s="77">
        <f t="shared" ref="C13" si="1">SUM(C14:C18)</f>
        <v>0</v>
      </c>
    </row>
    <row r="14" spans="1:13" outlineLevel="1" x14ac:dyDescent="0.2">
      <c r="A14" s="49" t="s">
        <v>43</v>
      </c>
      <c r="B14" s="113"/>
      <c r="C14" s="113"/>
    </row>
    <row r="15" spans="1:13" outlineLevel="1" x14ac:dyDescent="0.2">
      <c r="A15" s="49" t="s">
        <v>44</v>
      </c>
      <c r="B15" s="113"/>
      <c r="C15" s="113"/>
    </row>
    <row r="16" spans="1:13" outlineLevel="1" x14ac:dyDescent="0.2">
      <c r="A16" s="49" t="s">
        <v>45</v>
      </c>
      <c r="B16" s="113"/>
      <c r="C16" s="113"/>
    </row>
    <row r="17" spans="1:3" outlineLevel="1" x14ac:dyDescent="0.2">
      <c r="A17" s="78" t="s">
        <v>46</v>
      </c>
      <c r="B17" s="113"/>
      <c r="C17" s="113"/>
    </row>
    <row r="18" spans="1:3" outlineLevel="1" x14ac:dyDescent="0.2">
      <c r="A18" s="123" t="s">
        <v>64</v>
      </c>
      <c r="B18" s="113"/>
      <c r="C18" s="113"/>
    </row>
    <row r="19" spans="1:3" x14ac:dyDescent="0.2">
      <c r="A19" s="7" t="s">
        <v>4</v>
      </c>
      <c r="B19" s="20">
        <f>B6+B7+B13</f>
        <v>0</v>
      </c>
      <c r="C19" s="20">
        <f>C6+C7+C13</f>
        <v>0</v>
      </c>
    </row>
    <row r="20" spans="1:3" s="8" customFormat="1" x14ac:dyDescent="0.2">
      <c r="A20" s="51"/>
      <c r="B20" s="91"/>
      <c r="C20" s="91"/>
    </row>
    <row r="21" spans="1:3" s="8" customFormat="1" x14ac:dyDescent="0.2">
      <c r="A21" s="51" t="s">
        <v>24</v>
      </c>
      <c r="B21" s="92"/>
      <c r="C21" s="91"/>
    </row>
    <row r="22" spans="1:3" x14ac:dyDescent="0.2">
      <c r="A22" s="54" t="s">
        <v>25</v>
      </c>
      <c r="B22" s="115"/>
      <c r="C22" s="115"/>
    </row>
    <row r="23" spans="1:3" x14ac:dyDescent="0.2">
      <c r="A23" s="54" t="s">
        <v>23</v>
      </c>
      <c r="B23" s="115"/>
      <c r="C23" s="115"/>
    </row>
    <row r="24" spans="1:3" x14ac:dyDescent="0.2">
      <c r="A24" s="54" t="s">
        <v>26</v>
      </c>
      <c r="B24" s="115"/>
      <c r="C24" s="115"/>
    </row>
    <row r="25" spans="1:3" x14ac:dyDescent="0.2">
      <c r="A25" s="126" t="s">
        <v>29</v>
      </c>
      <c r="B25" s="115"/>
      <c r="C25" s="115"/>
    </row>
    <row r="26" spans="1:3" x14ac:dyDescent="0.2">
      <c r="A26" s="83" t="s">
        <v>49</v>
      </c>
      <c r="B26" s="85">
        <f>SUM(B27:B31)</f>
        <v>0</v>
      </c>
      <c r="C26" s="85">
        <f t="shared" ref="C26" si="2">SUM(C27:C31)</f>
        <v>0</v>
      </c>
    </row>
    <row r="27" spans="1:3" outlineLevel="1" x14ac:dyDescent="0.2">
      <c r="A27" s="81" t="s">
        <v>89</v>
      </c>
      <c r="B27" s="113"/>
      <c r="C27" s="127"/>
    </row>
    <row r="28" spans="1:3" outlineLevel="1" x14ac:dyDescent="0.2">
      <c r="A28" s="49" t="s">
        <v>90</v>
      </c>
      <c r="B28" s="113"/>
      <c r="C28" s="113"/>
    </row>
    <row r="29" spans="1:3" outlineLevel="1" x14ac:dyDescent="0.2">
      <c r="A29" s="49" t="s">
        <v>92</v>
      </c>
      <c r="B29" s="113"/>
      <c r="C29" s="113"/>
    </row>
    <row r="30" spans="1:3" outlineLevel="1" x14ac:dyDescent="0.2">
      <c r="A30" s="49" t="s">
        <v>91</v>
      </c>
      <c r="B30" s="113"/>
      <c r="C30" s="113"/>
    </row>
    <row r="31" spans="1:3" outlineLevel="1" x14ac:dyDescent="0.2">
      <c r="A31" s="49" t="s">
        <v>5</v>
      </c>
      <c r="B31" s="113"/>
      <c r="C31" s="113"/>
    </row>
    <row r="32" spans="1:3" x14ac:dyDescent="0.2">
      <c r="A32" s="83" t="s">
        <v>50</v>
      </c>
      <c r="B32" s="85">
        <f>SUM(B33:B34)</f>
        <v>0</v>
      </c>
      <c r="C32" s="85">
        <f t="shared" ref="C32" si="3">SUM(C33:C34)</f>
        <v>0</v>
      </c>
    </row>
    <row r="33" spans="1:3" outlineLevel="1" x14ac:dyDescent="0.2">
      <c r="A33" s="49" t="s">
        <v>50</v>
      </c>
      <c r="B33" s="113"/>
      <c r="C33" s="113"/>
    </row>
    <row r="34" spans="1:3" outlineLevel="1" x14ac:dyDescent="0.2">
      <c r="A34" s="49" t="s">
        <v>51</v>
      </c>
      <c r="B34" s="113"/>
      <c r="C34" s="113"/>
    </row>
    <row r="35" spans="1:3" x14ac:dyDescent="0.2">
      <c r="A35" s="79" t="s">
        <v>7</v>
      </c>
      <c r="B35" s="70">
        <f>B22+B23+B24+B25+B26+B32</f>
        <v>0</v>
      </c>
      <c r="C35" s="70">
        <f>C22+C23+C24+C25+C26+C32</f>
        <v>0</v>
      </c>
    </row>
    <row r="36" spans="1:3" x14ac:dyDescent="0.2">
      <c r="A36" s="58"/>
      <c r="B36" s="93"/>
      <c r="C36" s="93"/>
    </row>
    <row r="37" spans="1:3" x14ac:dyDescent="0.2">
      <c r="A37" s="80" t="s">
        <v>8</v>
      </c>
      <c r="B37" s="94">
        <f>B19+B35</f>
        <v>0</v>
      </c>
      <c r="C37" s="94">
        <f>C19+C35</f>
        <v>0</v>
      </c>
    </row>
    <row r="38" spans="1:3" s="8" customFormat="1" x14ac:dyDescent="0.2">
      <c r="A38" s="57"/>
      <c r="B38" s="95"/>
      <c r="C38" s="55"/>
    </row>
    <row r="39" spans="1:3" s="8" customFormat="1" ht="13.5" customHeight="1" x14ac:dyDescent="0.2">
      <c r="A39" s="58"/>
      <c r="B39" s="96"/>
      <c r="C39" s="59"/>
    </row>
    <row r="40" spans="1:3" s="8" customFormat="1" x14ac:dyDescent="0.2">
      <c r="A40" s="51" t="s">
        <v>52</v>
      </c>
      <c r="B40" s="95"/>
      <c r="C40" s="55"/>
    </row>
    <row r="41" spans="1:3" s="8" customFormat="1" x14ac:dyDescent="0.2">
      <c r="A41" s="51"/>
      <c r="B41" s="95"/>
      <c r="C41" s="55"/>
    </row>
    <row r="42" spans="1:3" s="8" customFormat="1" x14ac:dyDescent="0.2">
      <c r="A42" s="51" t="s">
        <v>62</v>
      </c>
      <c r="B42" s="97"/>
      <c r="C42" s="56"/>
    </row>
    <row r="43" spans="1:3" x14ac:dyDescent="0.2">
      <c r="A43" s="83" t="s">
        <v>53</v>
      </c>
      <c r="B43" s="85">
        <f>B44+B45+B46</f>
        <v>0</v>
      </c>
      <c r="C43" s="85">
        <f>C44+C45+C46</f>
        <v>0</v>
      </c>
    </row>
    <row r="44" spans="1:3" outlineLevel="1" x14ac:dyDescent="0.2">
      <c r="A44" s="54" t="s">
        <v>54</v>
      </c>
      <c r="B44" s="128"/>
      <c r="C44" s="128"/>
    </row>
    <row r="45" spans="1:3" outlineLevel="1" x14ac:dyDescent="0.2">
      <c r="A45" s="54" t="s">
        <v>119</v>
      </c>
      <c r="B45" s="113"/>
      <c r="C45" s="113"/>
    </row>
    <row r="46" spans="1:3" outlineLevel="1" x14ac:dyDescent="0.2">
      <c r="A46" s="54" t="s">
        <v>55</v>
      </c>
      <c r="B46" s="113"/>
      <c r="C46" s="113"/>
    </row>
    <row r="47" spans="1:3" x14ac:dyDescent="0.2">
      <c r="A47" s="82" t="s">
        <v>56</v>
      </c>
      <c r="B47" s="98">
        <f>SUM(B48:B49)</f>
        <v>0</v>
      </c>
      <c r="C47" s="98">
        <f>SUM(C48:C49)</f>
        <v>0</v>
      </c>
    </row>
    <row r="48" spans="1:3" outlineLevel="1" x14ac:dyDescent="0.2">
      <c r="A48" s="49" t="s">
        <v>139</v>
      </c>
      <c r="B48" s="128"/>
      <c r="C48" s="129"/>
    </row>
    <row r="49" spans="1:3" outlineLevel="1" x14ac:dyDescent="0.2">
      <c r="A49" s="54" t="s">
        <v>55</v>
      </c>
      <c r="B49" s="130"/>
      <c r="C49" s="131"/>
    </row>
    <row r="50" spans="1:3" x14ac:dyDescent="0.2">
      <c r="A50" s="79" t="s">
        <v>57</v>
      </c>
      <c r="B50" s="75">
        <f>B43+B47</f>
        <v>0</v>
      </c>
      <c r="C50" s="75">
        <f>C43+C47</f>
        <v>0</v>
      </c>
    </row>
    <row r="51" spans="1:3" s="8" customFormat="1" x14ac:dyDescent="0.2">
      <c r="A51" s="51"/>
      <c r="B51" s="93"/>
      <c r="C51" s="93"/>
    </row>
    <row r="52" spans="1:3" s="8" customFormat="1" x14ac:dyDescent="0.2">
      <c r="A52" s="51" t="s">
        <v>63</v>
      </c>
      <c r="B52" s="97"/>
      <c r="C52" s="56"/>
    </row>
    <row r="53" spans="1:3" outlineLevel="1" x14ac:dyDescent="0.2">
      <c r="A53" s="50" t="s">
        <v>58</v>
      </c>
      <c r="B53" s="132"/>
      <c r="C53" s="115"/>
    </row>
    <row r="54" spans="1:3" outlineLevel="1" x14ac:dyDescent="0.2">
      <c r="A54" s="49" t="s">
        <v>59</v>
      </c>
      <c r="B54" s="132"/>
      <c r="C54" s="115"/>
    </row>
    <row r="55" spans="1:3" outlineLevel="1" x14ac:dyDescent="0.2">
      <c r="A55" s="49" t="s">
        <v>60</v>
      </c>
      <c r="B55" s="132"/>
      <c r="C55" s="115"/>
    </row>
    <row r="56" spans="1:3" outlineLevel="1" x14ac:dyDescent="0.2">
      <c r="A56" s="49" t="s">
        <v>61</v>
      </c>
      <c r="B56" s="132"/>
      <c r="C56" s="115"/>
    </row>
    <row r="57" spans="1:3" outlineLevel="1" x14ac:dyDescent="0.2">
      <c r="A57" s="49" t="s">
        <v>39</v>
      </c>
      <c r="B57" s="132"/>
      <c r="C57" s="113"/>
    </row>
    <row r="58" spans="1:3" outlineLevel="1" x14ac:dyDescent="0.2">
      <c r="A58" s="49" t="s">
        <v>9</v>
      </c>
      <c r="B58" s="132"/>
      <c r="C58" s="113"/>
    </row>
    <row r="59" spans="1:3" outlineLevel="1" x14ac:dyDescent="0.2">
      <c r="A59" s="49" t="s">
        <v>10</v>
      </c>
      <c r="B59" s="99">
        <f>Kasumiaruanne!B42</f>
        <v>0</v>
      </c>
      <c r="C59" s="99">
        <f>Kasumiaruanne!C42</f>
        <v>0</v>
      </c>
    </row>
    <row r="60" spans="1:3" x14ac:dyDescent="0.2">
      <c r="A60" s="7" t="s">
        <v>11</v>
      </c>
      <c r="B60" s="100">
        <f>SUM(B53:B59)</f>
        <v>0</v>
      </c>
      <c r="C60" s="68">
        <f>SUM(C53:C59)</f>
        <v>0</v>
      </c>
    </row>
    <row r="61" spans="1:3" x14ac:dyDescent="0.2">
      <c r="A61" s="251"/>
      <c r="B61" s="252"/>
      <c r="C61" s="252"/>
    </row>
    <row r="62" spans="1:3" x14ac:dyDescent="0.2">
      <c r="A62" s="7" t="s">
        <v>12</v>
      </c>
      <c r="B62" s="101">
        <f>B50+B60</f>
        <v>0</v>
      </c>
      <c r="C62" s="101">
        <f>C50+C60</f>
        <v>0</v>
      </c>
    </row>
  </sheetData>
  <sheetProtection algorithmName="SHA-512" hashValue="HLPk/xs12fcmW3O8iwuuDvU7Rlmpp/1o61i0kXH9hfYnuEQgDKjdXkmKoRaOT364doTh3jLueEiCeuLdguCo1Q==" saltValue="pdrso0VvO9GP9k37Cty2bA==" spinCount="100000" sheet="1" objects="1" scenarios="1"/>
  <mergeCells count="1">
    <mergeCell ref="A61:C61"/>
  </mergeCells>
  <pageMargins left="0.59055118110236227" right="0.74803149606299213" top="0.98425196850393704" bottom="0.98425196850393704" header="0" footer="0"/>
  <pageSetup paperSize="9" scale="87" fitToWidth="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0"/>
  <sheetViews>
    <sheetView showGridLines="0" tabSelected="1" workbookViewId="0">
      <pane ySplit="2" topLeftCell="A3" activePane="bottomLeft" state="frozen"/>
      <selection pane="bottomLeft" activeCell="F32" sqref="F31:F32"/>
    </sheetView>
  </sheetViews>
  <sheetFormatPr defaultRowHeight="12.75" x14ac:dyDescent="0.2"/>
  <cols>
    <col min="1" max="1" width="27.85546875" customWidth="1"/>
    <col min="2" max="2" width="33.5703125" customWidth="1"/>
    <col min="3" max="3" width="16" customWidth="1"/>
    <col min="4" max="4" width="16.7109375" customWidth="1"/>
    <col min="5" max="5" width="15" customWidth="1"/>
    <col min="6" max="10" width="16.7109375" customWidth="1"/>
    <col min="11" max="11" width="3.7109375" customWidth="1"/>
    <col min="12" max="14" width="9.85546875" customWidth="1"/>
    <col min="15" max="15" width="11.140625" customWidth="1"/>
  </cols>
  <sheetData>
    <row r="1" spans="1:10" ht="36.75" customHeight="1" x14ac:dyDescent="0.25">
      <c r="A1" s="258" t="s">
        <v>154</v>
      </c>
      <c r="B1" s="258"/>
      <c r="C1" s="258"/>
      <c r="D1" s="258"/>
      <c r="E1" s="258"/>
      <c r="F1" s="258"/>
      <c r="G1" s="258"/>
      <c r="H1" s="258"/>
      <c r="I1" s="258"/>
      <c r="J1" s="155"/>
    </row>
    <row r="2" spans="1:10" s="21" customFormat="1" ht="45" x14ac:dyDescent="0.2">
      <c r="A2" s="253" t="s">
        <v>170</v>
      </c>
      <c r="B2" s="254"/>
      <c r="C2" s="255"/>
      <c r="D2" s="164" t="s">
        <v>172</v>
      </c>
      <c r="E2" s="164" t="s">
        <v>171</v>
      </c>
      <c r="F2" s="156" t="s">
        <v>173</v>
      </c>
      <c r="G2" s="156" t="s">
        <v>174</v>
      </c>
      <c r="H2" s="156" t="s">
        <v>175</v>
      </c>
      <c r="I2" s="156" t="s">
        <v>176</v>
      </c>
      <c r="J2" s="156" t="s">
        <v>177</v>
      </c>
    </row>
    <row r="3" spans="1:10" ht="15" customHeight="1" x14ac:dyDescent="0.2">
      <c r="A3" s="253" t="s">
        <v>0</v>
      </c>
      <c r="B3" s="254"/>
      <c r="C3" s="255"/>
      <c r="D3" s="157">
        <f>Kasumiaruanne!B4</f>
        <v>0</v>
      </c>
      <c r="E3" s="157">
        <f>Kasumiaruanne!C4</f>
        <v>0</v>
      </c>
      <c r="F3" s="157">
        <f>Kasumiaruanne!D4</f>
        <v>0</v>
      </c>
      <c r="G3" s="157">
        <f>Kasumiaruanne!E4</f>
        <v>0</v>
      </c>
      <c r="H3" s="157">
        <f>Kasumiaruanne!F4</f>
        <v>0</v>
      </c>
      <c r="I3" s="157">
        <f>Kasumiaruanne!G4</f>
        <v>0</v>
      </c>
      <c r="J3" s="157">
        <f>Kasumiaruanne!H4</f>
        <v>0</v>
      </c>
    </row>
    <row r="4" spans="1:10" ht="15" customHeight="1" x14ac:dyDescent="0.2">
      <c r="A4" s="253" t="s">
        <v>191</v>
      </c>
      <c r="B4" s="254"/>
      <c r="C4" s="255"/>
      <c r="D4" s="158"/>
      <c r="E4" s="158" t="e">
        <f>(E3-D3)/D3</f>
        <v>#DIV/0!</v>
      </c>
      <c r="F4" s="158" t="e">
        <f t="shared" ref="F4:J4" si="0">(F3-E3)/E3</f>
        <v>#DIV/0!</v>
      </c>
      <c r="G4" s="158" t="e">
        <f t="shared" si="0"/>
        <v>#DIV/0!</v>
      </c>
      <c r="H4" s="158" t="e">
        <f t="shared" si="0"/>
        <v>#DIV/0!</v>
      </c>
      <c r="I4" s="158" t="e">
        <f t="shared" si="0"/>
        <v>#DIV/0!</v>
      </c>
      <c r="J4" s="158" t="e">
        <f t="shared" si="0"/>
        <v>#DIV/0!</v>
      </c>
    </row>
    <row r="5" spans="1:10" ht="15" customHeight="1" x14ac:dyDescent="0.25">
      <c r="A5" s="22"/>
      <c r="B5" s="22"/>
      <c r="C5" s="22"/>
      <c r="D5" s="22"/>
      <c r="E5" s="22"/>
      <c r="F5" s="22"/>
      <c r="G5" s="22"/>
      <c r="H5" s="22"/>
      <c r="I5" s="22"/>
      <c r="J5" s="22"/>
    </row>
    <row r="6" spans="1:10" ht="15" customHeight="1" x14ac:dyDescent="0.2">
      <c r="A6" s="253" t="s">
        <v>13</v>
      </c>
      <c r="B6" s="254"/>
      <c r="C6" s="255"/>
      <c r="D6" s="157">
        <f>Kasumiaruanne!B18</f>
        <v>0</v>
      </c>
      <c r="E6" s="157">
        <f>Kasumiaruanne!C18</f>
        <v>0</v>
      </c>
      <c r="F6" s="157">
        <f>Kasumiaruanne!D18</f>
        <v>0</v>
      </c>
      <c r="G6" s="157">
        <f>Kasumiaruanne!E18</f>
        <v>0</v>
      </c>
      <c r="H6" s="157">
        <f>Kasumiaruanne!F18</f>
        <v>0</v>
      </c>
      <c r="I6" s="157">
        <f>Kasumiaruanne!G18</f>
        <v>0</v>
      </c>
      <c r="J6" s="157">
        <f>Kasumiaruanne!H18</f>
        <v>0</v>
      </c>
    </row>
    <row r="7" spans="1:10" ht="15" customHeight="1" x14ac:dyDescent="0.2">
      <c r="A7" s="253" t="s">
        <v>14</v>
      </c>
      <c r="B7" s="254"/>
      <c r="C7" s="255"/>
      <c r="D7" s="157">
        <f>Kasumiaruanne!B25</f>
        <v>0</v>
      </c>
      <c r="E7" s="157">
        <f>Kasumiaruanne!C25</f>
        <v>0</v>
      </c>
      <c r="F7" s="157">
        <f>Kasumiaruanne!D25</f>
        <v>0</v>
      </c>
      <c r="G7" s="157">
        <f>Kasumiaruanne!E25</f>
        <v>0</v>
      </c>
      <c r="H7" s="157">
        <f>Kasumiaruanne!F25</f>
        <v>0</v>
      </c>
      <c r="I7" s="157">
        <f>Kasumiaruanne!G25</f>
        <v>0</v>
      </c>
      <c r="J7" s="157">
        <f>Kasumiaruanne!H25</f>
        <v>0</v>
      </c>
    </row>
    <row r="8" spans="1:10" ht="15" customHeight="1" x14ac:dyDescent="0.2">
      <c r="A8" s="253" t="s">
        <v>15</v>
      </c>
      <c r="B8" s="254"/>
      <c r="C8" s="255"/>
      <c r="D8" s="157">
        <f>Kasumiaruanne!B34</f>
        <v>0</v>
      </c>
      <c r="E8" s="157">
        <f>Kasumiaruanne!C34</f>
        <v>0</v>
      </c>
      <c r="F8" s="159">
        <f>Kasumiaruanne!D34</f>
        <v>0</v>
      </c>
      <c r="G8" s="159">
        <f>Kasumiaruanne!E34</f>
        <v>0</v>
      </c>
      <c r="H8" s="159">
        <f>Kasumiaruanne!F34</f>
        <v>0</v>
      </c>
      <c r="I8" s="159">
        <f>Kasumiaruanne!G34</f>
        <v>0</v>
      </c>
      <c r="J8" s="159">
        <f>Kasumiaruanne!H34</f>
        <v>0</v>
      </c>
    </row>
    <row r="9" spans="1:10" ht="15" customHeight="1" x14ac:dyDescent="0.2">
      <c r="A9" s="253" t="s">
        <v>16</v>
      </c>
      <c r="B9" s="254"/>
      <c r="C9" s="255"/>
      <c r="D9" s="157">
        <f>Kasumiaruanne!B42</f>
        <v>0</v>
      </c>
      <c r="E9" s="157">
        <f>Kasumiaruanne!C42</f>
        <v>0</v>
      </c>
      <c r="F9" s="157">
        <f>Kasumiaruanne!D42</f>
        <v>0</v>
      </c>
      <c r="G9" s="157">
        <f>Kasumiaruanne!E42</f>
        <v>0</v>
      </c>
      <c r="H9" s="157">
        <f>Kasumiaruanne!F42</f>
        <v>0</v>
      </c>
      <c r="I9" s="157">
        <f>Kasumiaruanne!G42</f>
        <v>0</v>
      </c>
      <c r="J9" s="157">
        <f>Kasumiaruanne!H42</f>
        <v>0</v>
      </c>
    </row>
    <row r="10" spans="1:10" ht="15" customHeight="1" x14ac:dyDescent="0.25">
      <c r="A10" s="22"/>
      <c r="B10" s="22"/>
      <c r="C10" s="22"/>
      <c r="D10" s="22"/>
      <c r="E10" s="22"/>
      <c r="F10" s="22"/>
      <c r="G10" s="22"/>
      <c r="H10" s="22"/>
      <c r="I10" s="22"/>
      <c r="J10" s="22"/>
    </row>
    <row r="11" spans="1:10" ht="15" customHeight="1" x14ac:dyDescent="0.2">
      <c r="A11" s="253" t="s">
        <v>18</v>
      </c>
      <c r="B11" s="254"/>
      <c r="C11" s="255"/>
      <c r="D11" s="157">
        <f>Kasumiaruanne!B20</f>
        <v>0</v>
      </c>
      <c r="E11" s="157">
        <f>Kasumiaruanne!C20</f>
        <v>0</v>
      </c>
      <c r="F11" s="157">
        <f>Kasumiaruanne!D20</f>
        <v>0</v>
      </c>
      <c r="G11" s="157">
        <f>Kasumiaruanne!E20</f>
        <v>0</v>
      </c>
      <c r="H11" s="157">
        <f>Kasumiaruanne!F20</f>
        <v>0</v>
      </c>
      <c r="I11" s="157">
        <f>Kasumiaruanne!G20</f>
        <v>0</v>
      </c>
      <c r="J11" s="157">
        <f>Kasumiaruanne!H20</f>
        <v>0</v>
      </c>
    </row>
    <row r="12" spans="1:10" ht="15" customHeight="1" x14ac:dyDescent="0.2">
      <c r="A12" s="253" t="s">
        <v>19</v>
      </c>
      <c r="B12" s="254"/>
      <c r="C12" s="255"/>
      <c r="D12" s="157" t="e">
        <f>Kasumiaruanne!B45</f>
        <v>#DIV/0!</v>
      </c>
      <c r="E12" s="157" t="e">
        <f>Kasumiaruanne!C45</f>
        <v>#DIV/0!</v>
      </c>
      <c r="F12" s="157" t="e">
        <f>Kasumiaruanne!D45</f>
        <v>#DIV/0!</v>
      </c>
      <c r="G12" s="157" t="e">
        <f>Kasumiaruanne!E45</f>
        <v>#DIV/0!</v>
      </c>
      <c r="H12" s="157" t="e">
        <f>Kasumiaruanne!F45</f>
        <v>#DIV/0!</v>
      </c>
      <c r="I12" s="157" t="e">
        <f>Kasumiaruanne!G45</f>
        <v>#DIV/0!</v>
      </c>
      <c r="J12" s="157" t="e">
        <f>Kasumiaruanne!H45</f>
        <v>#DIV/0!</v>
      </c>
    </row>
    <row r="13" spans="1:10" ht="15" customHeight="1" x14ac:dyDescent="0.2">
      <c r="A13" s="253" t="s">
        <v>20</v>
      </c>
      <c r="B13" s="254"/>
      <c r="C13" s="255"/>
      <c r="D13" s="157" t="e">
        <f>D11/D12</f>
        <v>#DIV/0!</v>
      </c>
      <c r="E13" s="157" t="e">
        <f>E11/E12</f>
        <v>#DIV/0!</v>
      </c>
      <c r="F13" s="157" t="e">
        <f t="shared" ref="F13:J13" si="1">F11/F12</f>
        <v>#DIV/0!</v>
      </c>
      <c r="G13" s="157" t="e">
        <f t="shared" si="1"/>
        <v>#DIV/0!</v>
      </c>
      <c r="H13" s="157" t="e">
        <f t="shared" si="1"/>
        <v>#DIV/0!</v>
      </c>
      <c r="I13" s="157" t="e">
        <f t="shared" si="1"/>
        <v>#DIV/0!</v>
      </c>
      <c r="J13" s="157" t="e">
        <f t="shared" si="1"/>
        <v>#DIV/0!</v>
      </c>
    </row>
    <row r="14" spans="1:10" ht="15" customHeight="1" x14ac:dyDescent="0.2">
      <c r="A14" s="253" t="s">
        <v>144</v>
      </c>
      <c r="B14" s="254"/>
      <c r="C14" s="255"/>
      <c r="D14" s="157" t="e">
        <f>Kasumiaruanne!B21/'Majandusnäitajate koondtabel'!D12/12</f>
        <v>#DIV/0!</v>
      </c>
      <c r="E14" s="157" t="e">
        <f>Kasumiaruanne!C21/'Majandusnäitajate koondtabel'!E12/12</f>
        <v>#DIV/0!</v>
      </c>
      <c r="F14" s="157" t="e">
        <f>Kasumiaruanne!D21/'Majandusnäitajate koondtabel'!F12/12</f>
        <v>#DIV/0!</v>
      </c>
      <c r="G14" s="157" t="e">
        <f>Kasumiaruanne!E21/'Majandusnäitajate koondtabel'!G12/12</f>
        <v>#DIV/0!</v>
      </c>
      <c r="H14" s="157" t="e">
        <f>Kasumiaruanne!F21/'Majandusnäitajate koondtabel'!H12/12</f>
        <v>#DIV/0!</v>
      </c>
      <c r="I14" s="157" t="e">
        <f>Kasumiaruanne!G21/'Majandusnäitajate koondtabel'!I12/12</f>
        <v>#DIV/0!</v>
      </c>
      <c r="J14" s="157" t="e">
        <f>Kasumiaruanne!H21/'Majandusnäitajate koondtabel'!J12/12</f>
        <v>#DIV/0!</v>
      </c>
    </row>
    <row r="15" spans="1:10" ht="15" customHeight="1" x14ac:dyDescent="0.25">
      <c r="A15" s="22"/>
      <c r="B15" s="22"/>
      <c r="C15" s="22"/>
      <c r="D15" s="22"/>
      <c r="E15" s="22"/>
      <c r="F15" s="22"/>
      <c r="G15" s="22"/>
      <c r="H15" s="22"/>
      <c r="I15" s="22"/>
      <c r="J15" s="22"/>
    </row>
    <row r="16" spans="1:10" ht="15" customHeight="1" x14ac:dyDescent="0.2">
      <c r="A16" s="253" t="s">
        <v>21</v>
      </c>
      <c r="B16" s="254"/>
      <c r="C16" s="255"/>
      <c r="D16" s="157" t="e">
        <f t="shared" ref="D16:J16" si="2">(D11+D7+D8)/D12</f>
        <v>#DIV/0!</v>
      </c>
      <c r="E16" s="157" t="e">
        <f t="shared" si="2"/>
        <v>#DIV/0!</v>
      </c>
      <c r="F16" s="157" t="e">
        <f t="shared" si="2"/>
        <v>#DIV/0!</v>
      </c>
      <c r="G16" s="157" t="e">
        <f t="shared" si="2"/>
        <v>#DIV/0!</v>
      </c>
      <c r="H16" s="157" t="e">
        <f t="shared" si="2"/>
        <v>#DIV/0!</v>
      </c>
      <c r="I16" s="157" t="e">
        <f t="shared" si="2"/>
        <v>#DIV/0!</v>
      </c>
      <c r="J16" s="157" t="e">
        <f t="shared" si="2"/>
        <v>#DIV/0!</v>
      </c>
    </row>
    <row r="17" spans="1:15" ht="15" customHeight="1" x14ac:dyDescent="0.2">
      <c r="A17" s="253" t="s">
        <v>192</v>
      </c>
      <c r="B17" s="254"/>
      <c r="C17" s="255"/>
      <c r="D17" s="158"/>
      <c r="E17" s="158" t="e">
        <f>(E16-D16)/D16</f>
        <v>#DIV/0!</v>
      </c>
      <c r="F17" s="158" t="e">
        <f t="shared" ref="F17" si="3">(F16-E16)/E16</f>
        <v>#DIV/0!</v>
      </c>
      <c r="G17" s="158" t="e">
        <f t="shared" ref="G17" si="4">(G16-F16)/F16</f>
        <v>#DIV/0!</v>
      </c>
      <c r="H17" s="158" t="e">
        <f t="shared" ref="H17" si="5">(H16-G16)/G16</f>
        <v>#DIV/0!</v>
      </c>
      <c r="I17" s="158" t="e">
        <f t="shared" ref="I17" si="6">(I16-H16)/H16</f>
        <v>#DIV/0!</v>
      </c>
      <c r="J17" s="158" t="e">
        <f t="shared" ref="J17" si="7">(J16-I16)/I16</f>
        <v>#DIV/0!</v>
      </c>
    </row>
    <row r="18" spans="1:15" ht="15" customHeight="1" x14ac:dyDescent="0.2">
      <c r="A18" s="160"/>
      <c r="B18" s="160"/>
      <c r="C18" s="160"/>
      <c r="D18" s="161"/>
      <c r="E18" s="161"/>
      <c r="F18" s="161"/>
      <c r="G18" s="161"/>
      <c r="H18" s="161"/>
      <c r="I18" s="161"/>
      <c r="J18" s="161"/>
    </row>
    <row r="19" spans="1:15" ht="15" customHeight="1" x14ac:dyDescent="0.25">
      <c r="A19" s="253" t="s">
        <v>17</v>
      </c>
      <c r="B19" s="254"/>
      <c r="C19" s="255"/>
      <c r="D19" s="157">
        <f>Bilanss!B37</f>
        <v>0</v>
      </c>
      <c r="E19" s="157">
        <f>Bilanss!C37</f>
        <v>0</v>
      </c>
      <c r="F19" s="22"/>
      <c r="G19" s="22"/>
      <c r="H19" s="22"/>
      <c r="I19" s="22"/>
      <c r="J19" s="22"/>
    </row>
    <row r="20" spans="1:15" ht="15" customHeight="1" x14ac:dyDescent="0.2">
      <c r="A20" s="160"/>
      <c r="B20" s="160"/>
      <c r="C20" s="160"/>
      <c r="D20" s="161"/>
      <c r="E20" s="161"/>
      <c r="F20" s="161"/>
      <c r="G20" s="161"/>
      <c r="H20" s="161"/>
      <c r="I20" s="161"/>
      <c r="J20" s="161"/>
    </row>
    <row r="21" spans="1:15" ht="45" x14ac:dyDescent="0.2">
      <c r="A21" s="162" t="s">
        <v>47</v>
      </c>
      <c r="B21" s="163" t="s">
        <v>94</v>
      </c>
      <c r="C21" s="163" t="s">
        <v>95</v>
      </c>
      <c r="D21" s="164" t="s">
        <v>145</v>
      </c>
      <c r="E21" s="164" t="s">
        <v>146</v>
      </c>
      <c r="F21" s="156" t="s">
        <v>158</v>
      </c>
      <c r="G21" s="156" t="s">
        <v>162</v>
      </c>
      <c r="H21" s="156" t="s">
        <v>163</v>
      </c>
      <c r="I21" s="156" t="s">
        <v>164</v>
      </c>
      <c r="J21" s="156" t="s">
        <v>165</v>
      </c>
      <c r="L21" s="165" t="s">
        <v>159</v>
      </c>
      <c r="M21" s="165" t="s">
        <v>166</v>
      </c>
      <c r="N21" s="165" t="s">
        <v>160</v>
      </c>
      <c r="O21" s="165" t="s">
        <v>161</v>
      </c>
    </row>
    <row r="22" spans="1:15" ht="15" customHeight="1" x14ac:dyDescent="0.25">
      <c r="A22" s="166" t="s">
        <v>88</v>
      </c>
      <c r="B22" s="167" t="s">
        <v>155</v>
      </c>
      <c r="C22" s="168" t="s">
        <v>150</v>
      </c>
      <c r="D22" s="169" t="e">
        <f>Kasumiaruanne!B42/Kasumiaruanne!B4</f>
        <v>#DIV/0!</v>
      </c>
      <c r="E22" s="169" t="e">
        <f>Kasumiaruanne!C42/Kasumiaruanne!C4</f>
        <v>#DIV/0!</v>
      </c>
      <c r="F22" s="169" t="e">
        <f>Kasumiaruanne!D42/Kasumiaruanne!D4</f>
        <v>#DIV/0!</v>
      </c>
      <c r="G22" s="184" t="e">
        <f>Kasumiaruanne!E42/Kasumiaruanne!E4</f>
        <v>#DIV/0!</v>
      </c>
      <c r="H22" s="184" t="e">
        <f>Kasumiaruanne!F42/Kasumiaruanne!F4</f>
        <v>#DIV/0!</v>
      </c>
      <c r="I22" s="184" t="e">
        <f>Kasumiaruanne!G42/Kasumiaruanne!G4</f>
        <v>#DIV/0!</v>
      </c>
      <c r="J22" s="184" t="e">
        <f>Kasumiaruanne!H42/Kasumiaruanne!H4</f>
        <v>#DIV/0!</v>
      </c>
      <c r="L22" s="170">
        <f>COUNTIF(D22:F22,"&lt;5%")</f>
        <v>0</v>
      </c>
      <c r="M22" s="170">
        <f>4-(L22/3*4)</f>
        <v>4</v>
      </c>
      <c r="N22" s="171">
        <v>0.2</v>
      </c>
      <c r="O22" s="256">
        <f>M22*N22+M23*N23+M24*N24+M25*N25+M26*N26</f>
        <v>4</v>
      </c>
    </row>
    <row r="23" spans="1:15" ht="15" customHeight="1" x14ac:dyDescent="0.25">
      <c r="A23" s="162" t="s">
        <v>87</v>
      </c>
      <c r="B23" s="167" t="s">
        <v>105</v>
      </c>
      <c r="C23" s="168" t="s">
        <v>149</v>
      </c>
      <c r="D23" s="172" t="e">
        <f>Bilanss!B19/Bilanss!B43</f>
        <v>#DIV/0!</v>
      </c>
      <c r="E23" s="172" t="e">
        <f>Bilanss!C19/Bilanss!C43</f>
        <v>#DIV/0!</v>
      </c>
      <c r="F23" s="173"/>
      <c r="G23" s="174"/>
      <c r="H23" s="174"/>
      <c r="I23" s="174"/>
      <c r="J23" s="175"/>
      <c r="L23" s="170">
        <f>COUNTIF(D23:E23,"&lt;1,2")</f>
        <v>0</v>
      </c>
      <c r="M23" s="170">
        <f>4-(L23/2*4)</f>
        <v>4</v>
      </c>
      <c r="N23" s="171">
        <v>0.2</v>
      </c>
      <c r="O23" s="256"/>
    </row>
    <row r="24" spans="1:15" ht="15" customHeight="1" x14ac:dyDescent="0.25">
      <c r="A24" s="162" t="s">
        <v>22</v>
      </c>
      <c r="B24" s="167" t="s">
        <v>156</v>
      </c>
      <c r="C24" s="168" t="s">
        <v>108</v>
      </c>
      <c r="D24" s="172" t="e">
        <f>Bilanss!B50/Bilanss!B37</f>
        <v>#DIV/0!</v>
      </c>
      <c r="E24" s="172" t="e">
        <f>Bilanss!C50/Bilanss!C37</f>
        <v>#DIV/0!</v>
      </c>
      <c r="F24" s="176"/>
      <c r="G24" s="177"/>
      <c r="H24" s="177"/>
      <c r="I24" s="177"/>
      <c r="J24" s="178"/>
      <c r="L24" s="170">
        <f>COUNTIF(D24:E24,"&gt;0,7")</f>
        <v>0</v>
      </c>
      <c r="M24" s="170">
        <f t="shared" ref="M24:M26" si="8">4-(L24/2*4)</f>
        <v>4</v>
      </c>
      <c r="N24" s="171">
        <v>0.2</v>
      </c>
      <c r="O24" s="256"/>
    </row>
    <row r="25" spans="1:15" ht="15" customHeight="1" x14ac:dyDescent="0.25">
      <c r="A25" s="162" t="s">
        <v>42</v>
      </c>
      <c r="B25" s="167" t="s">
        <v>111</v>
      </c>
      <c r="C25" s="168" t="s">
        <v>148</v>
      </c>
      <c r="D25" s="172" t="e">
        <f>Bilanss!B6/Bilanss!B43</f>
        <v>#DIV/0!</v>
      </c>
      <c r="E25" s="172" t="e">
        <f>Bilanss!C6/Bilanss!C43</f>
        <v>#DIV/0!</v>
      </c>
      <c r="F25" s="176"/>
      <c r="G25" s="177"/>
      <c r="H25" s="177"/>
      <c r="I25" s="177"/>
      <c r="J25" s="178"/>
      <c r="L25" s="170">
        <f>COUNTIF(D25:E25,"&lt;0,2")</f>
        <v>0</v>
      </c>
      <c r="M25" s="170">
        <f t="shared" si="8"/>
        <v>4</v>
      </c>
      <c r="N25" s="171">
        <v>0.2</v>
      </c>
      <c r="O25" s="256"/>
    </row>
    <row r="26" spans="1:15" ht="15" customHeight="1" x14ac:dyDescent="0.25">
      <c r="A26" s="162" t="s">
        <v>142</v>
      </c>
      <c r="B26" s="179" t="s">
        <v>157</v>
      </c>
      <c r="C26" s="168" t="s">
        <v>137</v>
      </c>
      <c r="D26" s="172" t="e">
        <f>(Algandmed!$E17-Algandmed!$F17)/(D8+Kasumiaruanne!B25)</f>
        <v>#DIV/0!</v>
      </c>
      <c r="E26" s="172" t="e">
        <f>(Algandmed!$E17-Algandmed!$F17)/(E8+Kasumiaruanne!C25)</f>
        <v>#DIV/0!</v>
      </c>
      <c r="F26" s="180"/>
      <c r="G26" s="181"/>
      <c r="H26" s="181"/>
      <c r="I26" s="181"/>
      <c r="J26" s="182"/>
      <c r="L26" s="170">
        <f>COUNTIF(D26:E26,"&gt;7")+COUNTIF(D26:E26,"&lt;0")</f>
        <v>0</v>
      </c>
      <c r="M26" s="170">
        <f t="shared" si="8"/>
        <v>4</v>
      </c>
      <c r="N26" s="171">
        <v>0.2</v>
      </c>
      <c r="O26" s="256"/>
    </row>
    <row r="27" spans="1:15" ht="15" customHeight="1" x14ac:dyDescent="0.25">
      <c r="A27" s="22"/>
      <c r="B27" s="22"/>
      <c r="C27" s="22"/>
      <c r="D27" s="22"/>
      <c r="E27" s="22"/>
      <c r="F27" s="22"/>
      <c r="G27" s="22"/>
      <c r="H27" s="22"/>
      <c r="I27" s="22"/>
      <c r="J27" s="22"/>
    </row>
    <row r="28" spans="1:15" ht="45.6" customHeight="1" x14ac:dyDescent="0.25">
      <c r="D28" s="183"/>
      <c r="L28" s="257" t="s">
        <v>167</v>
      </c>
      <c r="M28" s="257"/>
      <c r="N28" s="257"/>
      <c r="O28" s="257"/>
    </row>
    <row r="29" spans="1:15" ht="15" customHeight="1" x14ac:dyDescent="0.2"/>
    <row r="30" spans="1:15" ht="15" customHeight="1" x14ac:dyDescent="0.2"/>
    <row r="31" spans="1:15" ht="15" customHeight="1" x14ac:dyDescent="0.2">
      <c r="N31" s="133" t="s">
        <v>114</v>
      </c>
    </row>
    <row r="33" spans="7:14" x14ac:dyDescent="0.2">
      <c r="N33" s="133" t="s">
        <v>114</v>
      </c>
    </row>
    <row r="35" spans="7:14" x14ac:dyDescent="0.2">
      <c r="N35" s="133" t="s">
        <v>114</v>
      </c>
    </row>
    <row r="40" spans="7:14" x14ac:dyDescent="0.2">
      <c r="G40" s="133" t="s">
        <v>114</v>
      </c>
    </row>
  </sheetData>
  <sheetProtection algorithmName="SHA-512" hashValue="ZgO13ecxRpjjPtxv2EHiZFdiSQjIgYQsrz7rYAPludncW0cur9MQnagzf/NmyxxBhoIbuqg91h/f0jhApOKAdA==" saltValue="IrVzZPZ8THcRMuE9wsysCA==" spinCount="100000" sheet="1" objects="1" scenarios="1"/>
  <mergeCells count="17">
    <mergeCell ref="A8:C8"/>
    <mergeCell ref="A9:C9"/>
    <mergeCell ref="A1:I1"/>
    <mergeCell ref="A3:C3"/>
    <mergeCell ref="A4:C4"/>
    <mergeCell ref="A6:C6"/>
    <mergeCell ref="A7:C7"/>
    <mergeCell ref="A2:C2"/>
    <mergeCell ref="A11:C11"/>
    <mergeCell ref="A12:C12"/>
    <mergeCell ref="A13:C13"/>
    <mergeCell ref="O22:O26"/>
    <mergeCell ref="L28:O28"/>
    <mergeCell ref="A14:C14"/>
    <mergeCell ref="A16:C16"/>
    <mergeCell ref="A17:C17"/>
    <mergeCell ref="A19:C19"/>
  </mergeCells>
  <conditionalFormatting sqref="D23:E23">
    <cfRule type="expression" dxfId="14" priority="5">
      <formula>D23&lt;1.2</formula>
    </cfRule>
  </conditionalFormatting>
  <conditionalFormatting sqref="D24:E24">
    <cfRule type="expression" dxfId="13" priority="3">
      <formula>D24&gt;0.7</formula>
    </cfRule>
  </conditionalFormatting>
  <conditionalFormatting sqref="D25:E25">
    <cfRule type="expression" dxfId="12" priority="4">
      <formula>D25&lt;0.2</formula>
    </cfRule>
  </conditionalFormatting>
  <conditionalFormatting sqref="D26:E26">
    <cfRule type="expression" dxfId="11" priority="2">
      <formula>D26&lt;0</formula>
    </cfRule>
    <cfRule type="expression" dxfId="10" priority="14">
      <formula>D26&gt;7</formula>
    </cfRule>
  </conditionalFormatting>
  <conditionalFormatting sqref="D22:F22">
    <cfRule type="expression" dxfId="9" priority="18">
      <formula>D22&lt;5%</formula>
    </cfRule>
  </conditionalFormatting>
  <pageMargins left="0.70866141732283472" right="0.70866141732283472" top="0.74803149606299213" bottom="0.74803149606299213" header="0.31496062992125984" footer="0.31496062992125984"/>
  <pageSetup paperSize="9" scale="8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62A65-3725-47B8-8D54-882E0326BDE4}">
  <dimension ref="B2:G14"/>
  <sheetViews>
    <sheetView workbookViewId="0">
      <pane xSplit="2" ySplit="5" topLeftCell="C6" activePane="bottomRight" state="frozen"/>
      <selection pane="topRight" activeCell="C1" sqref="C1"/>
      <selection pane="bottomLeft" activeCell="A6" sqref="A6"/>
      <selection pane="bottomRight" activeCell="C4" sqref="C4"/>
    </sheetView>
  </sheetViews>
  <sheetFormatPr defaultColWidth="8.85546875" defaultRowHeight="12.75" x14ac:dyDescent="0.2"/>
  <cols>
    <col min="1" max="1" width="8.85546875" style="212"/>
    <col min="2" max="2" width="55.7109375" style="212" bestFit="1" customWidth="1"/>
    <col min="3" max="9" width="11.7109375" style="212" customWidth="1"/>
    <col min="10" max="16384" width="8.85546875" style="212"/>
  </cols>
  <sheetData>
    <row r="2" spans="2:7" x14ac:dyDescent="0.2">
      <c r="B2" s="230" t="s">
        <v>199</v>
      </c>
      <c r="C2" s="231"/>
      <c r="D2" s="231"/>
      <c r="E2" s="231"/>
      <c r="F2"/>
      <c r="G2"/>
    </row>
    <row r="3" spans="2:7" ht="15" x14ac:dyDescent="0.25">
      <c r="B3" s="232"/>
      <c r="C3" s="231"/>
      <c r="D3" s="231"/>
      <c r="E3" s="231"/>
      <c r="F3"/>
      <c r="G3"/>
    </row>
    <row r="4" spans="2:7" ht="15" x14ac:dyDescent="0.25">
      <c r="B4" s="236" t="s">
        <v>204</v>
      </c>
      <c r="C4" s="235" t="s">
        <v>200</v>
      </c>
      <c r="D4" s="235" t="s">
        <v>201</v>
      </c>
      <c r="E4" s="235" t="s">
        <v>202</v>
      </c>
    </row>
    <row r="5" spans="2:7" ht="15" x14ac:dyDescent="0.25">
      <c r="B5" s="243" t="s">
        <v>203</v>
      </c>
      <c r="C5" s="244">
        <v>41200</v>
      </c>
      <c r="D5" s="244">
        <v>45500</v>
      </c>
      <c r="E5" s="244">
        <v>45300</v>
      </c>
    </row>
    <row r="7" spans="2:7" ht="15" x14ac:dyDescent="0.25">
      <c r="B7" s="236" t="s">
        <v>204</v>
      </c>
      <c r="C7" s="235" t="s">
        <v>200</v>
      </c>
      <c r="D7" s="235" t="s">
        <v>201</v>
      </c>
      <c r="E7" s="235" t="s">
        <v>202</v>
      </c>
    </row>
    <row r="8" spans="2:7" ht="15" x14ac:dyDescent="0.25">
      <c r="B8" s="233" t="s">
        <v>193</v>
      </c>
      <c r="C8" s="234">
        <v>41100</v>
      </c>
      <c r="D8" s="234">
        <v>46900</v>
      </c>
      <c r="E8" s="234">
        <v>42900</v>
      </c>
    </row>
    <row r="9" spans="2:7" ht="15" x14ac:dyDescent="0.25">
      <c r="B9" s="233" t="s">
        <v>194</v>
      </c>
      <c r="C9" s="234">
        <v>42600</v>
      </c>
      <c r="D9" s="234">
        <v>38600</v>
      </c>
      <c r="E9" s="234">
        <v>39100</v>
      </c>
    </row>
    <row r="10" spans="2:7" ht="15" x14ac:dyDescent="0.25">
      <c r="B10" s="233" t="s">
        <v>195</v>
      </c>
      <c r="C10" s="234">
        <v>40800</v>
      </c>
      <c r="D10" s="234">
        <v>44200</v>
      </c>
      <c r="E10" s="234">
        <v>45100</v>
      </c>
    </row>
    <row r="11" spans="2:7" ht="15" x14ac:dyDescent="0.25">
      <c r="B11" s="233" t="s">
        <v>196</v>
      </c>
      <c r="C11" s="234">
        <v>46300</v>
      </c>
      <c r="D11" s="234">
        <v>55800</v>
      </c>
      <c r="E11" s="234">
        <v>55600</v>
      </c>
    </row>
    <row r="12" spans="2:7" ht="15" x14ac:dyDescent="0.25">
      <c r="B12" s="233" t="s">
        <v>197</v>
      </c>
      <c r="C12" s="234">
        <v>41200</v>
      </c>
      <c r="D12" s="234">
        <v>42500</v>
      </c>
      <c r="E12" s="234">
        <v>44400</v>
      </c>
    </row>
    <row r="13" spans="2:7" ht="15" x14ac:dyDescent="0.25">
      <c r="B13" s="233" t="s">
        <v>198</v>
      </c>
      <c r="C13" s="234">
        <v>38200</v>
      </c>
      <c r="D13" s="234">
        <v>45100</v>
      </c>
      <c r="E13" s="234">
        <v>48200</v>
      </c>
    </row>
    <row r="14" spans="2:7" x14ac:dyDescent="0.2">
      <c r="B14" s="230"/>
      <c r="C14" s="230"/>
      <c r="D14" s="230"/>
      <c r="E14" s="230"/>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EC76-DDF0-4301-A67D-A7DC9BFF340A}">
  <sheetPr>
    <tabColor theme="3" tint="0.79998168889431442"/>
    <pageSetUpPr fitToPage="1"/>
  </sheetPr>
  <dimension ref="B1:AA35"/>
  <sheetViews>
    <sheetView showGridLines="0" zoomScaleNormal="100" workbookViewId="0">
      <selection activeCell="B15" sqref="B15"/>
    </sheetView>
  </sheetViews>
  <sheetFormatPr defaultColWidth="8.7109375" defaultRowHeight="15" x14ac:dyDescent="0.25"/>
  <cols>
    <col min="1" max="1" width="1.7109375" style="24" customWidth="1"/>
    <col min="2" max="2" width="26.7109375" style="24" customWidth="1"/>
    <col min="3" max="3" width="40.7109375" style="24" customWidth="1"/>
    <col min="4" max="4" width="20.7109375" style="24" customWidth="1"/>
    <col min="5" max="5" width="20.7109375" style="24" hidden="1" customWidth="1"/>
    <col min="6" max="6" width="10.7109375" style="24" hidden="1" customWidth="1"/>
    <col min="7" max="7" width="1.28515625" style="25" customWidth="1"/>
    <col min="8" max="9" width="10.7109375" style="25" customWidth="1"/>
    <col min="10" max="10" width="11.28515625" style="25" customWidth="1"/>
    <col min="11" max="24" width="10.7109375" style="25" customWidth="1"/>
    <col min="25" max="25" width="15.42578125" style="25" customWidth="1"/>
    <col min="26" max="27" width="10.7109375" style="25" customWidth="1"/>
    <col min="28" max="16384" width="8.7109375" style="24"/>
  </cols>
  <sheetData>
    <row r="1" spans="2:27" ht="13.9" customHeight="1" x14ac:dyDescent="0.25">
      <c r="J1" s="24"/>
      <c r="K1" s="24"/>
      <c r="L1" s="24"/>
    </row>
    <row r="3" spans="2:27" ht="45" x14ac:dyDescent="0.25">
      <c r="B3" s="26" t="s">
        <v>93</v>
      </c>
      <c r="C3" s="26" t="s">
        <v>94</v>
      </c>
      <c r="D3" s="26" t="s">
        <v>95</v>
      </c>
      <c r="E3" s="26" t="s">
        <v>96</v>
      </c>
      <c r="F3" s="26" t="s">
        <v>97</v>
      </c>
      <c r="G3" s="24"/>
      <c r="H3" s="26" t="s">
        <v>98</v>
      </c>
      <c r="I3" s="27" t="s">
        <v>99</v>
      </c>
      <c r="J3" s="28" t="s">
        <v>140</v>
      </c>
      <c r="K3" s="29" t="s">
        <v>100</v>
      </c>
      <c r="L3" s="26" t="s">
        <v>101</v>
      </c>
      <c r="N3" s="24"/>
      <c r="O3" s="24"/>
      <c r="P3" s="24"/>
      <c r="Q3" s="24"/>
      <c r="R3" s="24"/>
      <c r="S3" s="24"/>
      <c r="T3" s="24"/>
      <c r="U3" s="24"/>
      <c r="V3" s="24"/>
      <c r="W3" s="24"/>
      <c r="X3" s="24"/>
      <c r="Y3" s="26" t="s">
        <v>102</v>
      </c>
      <c r="Z3" s="24"/>
      <c r="AA3" s="24"/>
    </row>
    <row r="4" spans="2:27" x14ac:dyDescent="0.25">
      <c r="B4" s="30" t="s">
        <v>88</v>
      </c>
      <c r="C4" s="31" t="s">
        <v>155</v>
      </c>
      <c r="D4" s="154" t="s">
        <v>150</v>
      </c>
      <c r="E4" s="32" t="s">
        <v>103</v>
      </c>
      <c r="F4" s="33">
        <v>6.96</v>
      </c>
      <c r="G4" s="24"/>
      <c r="H4" s="46" t="e">
        <f>'Majandusnäitajate koondtabel'!D22</f>
        <v>#DIV/0!</v>
      </c>
      <c r="I4" s="46" t="e">
        <f>'Majandusnäitajate koondtabel'!E22</f>
        <v>#DIV/0!</v>
      </c>
      <c r="J4" s="34">
        <f>2-COUNTIF(H4:I4,"&lt;5%")</f>
        <v>2</v>
      </c>
      <c r="K4" s="34">
        <f>J4*2</f>
        <v>4</v>
      </c>
      <c r="L4" s="35">
        <v>0.2</v>
      </c>
      <c r="N4" s="24"/>
      <c r="O4" s="24"/>
      <c r="P4" s="24"/>
      <c r="Q4" s="24"/>
      <c r="R4" s="24"/>
      <c r="S4" s="24"/>
      <c r="T4" s="24"/>
      <c r="U4" s="24"/>
      <c r="V4" s="24"/>
      <c r="W4" s="24"/>
      <c r="X4" s="24"/>
      <c r="Y4" s="36"/>
      <c r="Z4" s="24"/>
      <c r="AA4" s="24"/>
    </row>
    <row r="5" spans="2:27" x14ac:dyDescent="0.25">
      <c r="B5" s="30" t="s">
        <v>104</v>
      </c>
      <c r="C5" s="31" t="s">
        <v>105</v>
      </c>
      <c r="D5" s="154" t="s">
        <v>149</v>
      </c>
      <c r="E5" s="32" t="s">
        <v>115</v>
      </c>
      <c r="F5" s="33">
        <v>1.25</v>
      </c>
      <c r="G5" s="24"/>
      <c r="H5" s="47" t="e">
        <f>'Majandusnäitajate koondtabel'!D23</f>
        <v>#DIV/0!</v>
      </c>
      <c r="I5" s="47" t="e">
        <f>'Majandusnäitajate koondtabel'!E23</f>
        <v>#DIV/0!</v>
      </c>
      <c r="J5" s="34">
        <f>2-COUNTIF(H5:I5,"&lt;1.2")</f>
        <v>2</v>
      </c>
      <c r="K5" s="34">
        <f t="shared" ref="K5:K8" si="0">J5*2</f>
        <v>4</v>
      </c>
      <c r="L5" s="35">
        <v>0.2</v>
      </c>
      <c r="N5" s="24"/>
      <c r="O5" s="24"/>
      <c r="P5" s="24"/>
      <c r="Q5" s="24"/>
      <c r="R5" s="24"/>
      <c r="S5" s="24"/>
      <c r="T5" s="24"/>
      <c r="U5" s="24"/>
      <c r="V5" s="24"/>
      <c r="W5" s="24"/>
      <c r="X5" s="24"/>
      <c r="Y5" s="37" t="s">
        <v>106</v>
      </c>
      <c r="Z5" s="24"/>
      <c r="AA5" s="24"/>
    </row>
    <row r="6" spans="2:27" x14ac:dyDescent="0.25">
      <c r="B6" s="30" t="s">
        <v>22</v>
      </c>
      <c r="C6" s="31" t="s">
        <v>107</v>
      </c>
      <c r="D6" s="154" t="s">
        <v>108</v>
      </c>
      <c r="E6" s="32" t="s">
        <v>109</v>
      </c>
      <c r="F6" s="33">
        <v>0.53</v>
      </c>
      <c r="G6" s="24"/>
      <c r="H6" s="47" t="e">
        <f>'Majandusnäitajate koondtabel'!D24</f>
        <v>#DIV/0!</v>
      </c>
      <c r="I6" s="47" t="e">
        <f>'Majandusnäitajate koondtabel'!E24</f>
        <v>#DIV/0!</v>
      </c>
      <c r="J6" s="34">
        <f>2-COUNTIF(H6:I6,"&gt;0.7")</f>
        <v>2</v>
      </c>
      <c r="K6" s="34">
        <f t="shared" si="0"/>
        <v>4</v>
      </c>
      <c r="L6" s="35">
        <v>0.2</v>
      </c>
      <c r="N6" s="24"/>
      <c r="O6" s="24"/>
      <c r="P6" s="24"/>
      <c r="Q6" s="24"/>
      <c r="R6" s="24"/>
      <c r="S6" s="24"/>
      <c r="T6" s="24"/>
      <c r="U6" s="24"/>
      <c r="V6" s="24"/>
      <c r="W6" s="24"/>
      <c r="X6" s="24"/>
      <c r="Y6" s="37" t="s">
        <v>110</v>
      </c>
      <c r="Z6" s="24"/>
      <c r="AA6" s="24"/>
    </row>
    <row r="7" spans="2:27" x14ac:dyDescent="0.25">
      <c r="B7" s="30" t="s">
        <v>42</v>
      </c>
      <c r="C7" s="31" t="s">
        <v>111</v>
      </c>
      <c r="D7" s="154" t="s">
        <v>148</v>
      </c>
      <c r="E7" s="32" t="s">
        <v>135</v>
      </c>
      <c r="F7" s="38" t="s">
        <v>112</v>
      </c>
      <c r="H7" s="47" t="e">
        <f>'Majandusnäitajate koondtabel'!D25</f>
        <v>#DIV/0!</v>
      </c>
      <c r="I7" s="47" t="e">
        <f>'Majandusnäitajate koondtabel'!E25</f>
        <v>#DIV/0!</v>
      </c>
      <c r="J7" s="34">
        <f>2-COUNTIF(H7:I7,"&lt;0.2")</f>
        <v>2</v>
      </c>
      <c r="K7" s="34">
        <f t="shared" si="0"/>
        <v>4</v>
      </c>
      <c r="L7" s="35">
        <v>0.2</v>
      </c>
      <c r="Y7" s="39"/>
    </row>
    <row r="8" spans="2:27" x14ac:dyDescent="0.25">
      <c r="B8" s="88" t="s">
        <v>142</v>
      </c>
      <c r="C8" s="32" t="s">
        <v>136</v>
      </c>
      <c r="D8" s="154" t="s">
        <v>137</v>
      </c>
      <c r="E8" s="32" t="s">
        <v>138</v>
      </c>
      <c r="F8" s="38"/>
      <c r="G8" s="45"/>
      <c r="H8" s="47" t="e">
        <f>(Algandmed!$E17-Algandmed!$F17)/('Majandusnäitajate koondtabel'!D8+Kasumiaruanne!B25)</f>
        <v>#DIV/0!</v>
      </c>
      <c r="I8" s="47" t="e">
        <f>(Algandmed!$E17-Algandmed!$F17)/('Majandusnäitajate koondtabel'!E8+Kasumiaruanne!C25)</f>
        <v>#DIV/0!</v>
      </c>
      <c r="J8" s="89">
        <f>2-COUNTIF(H8:I8,"&gt;7")</f>
        <v>2</v>
      </c>
      <c r="K8" s="34">
        <f t="shared" si="0"/>
        <v>4</v>
      </c>
      <c r="L8" s="90">
        <v>0.2</v>
      </c>
      <c r="Y8" s="39"/>
    </row>
    <row r="10" spans="2:27" s="25" customFormat="1" x14ac:dyDescent="0.25">
      <c r="B10" s="41" t="s">
        <v>116</v>
      </c>
      <c r="C10" s="42"/>
      <c r="D10" s="42"/>
      <c r="E10" s="43"/>
      <c r="F10" s="43"/>
      <c r="G10" s="43"/>
      <c r="H10" s="43"/>
      <c r="I10" s="43"/>
      <c r="J10" s="43"/>
      <c r="K10" s="259">
        <f>K4*L4+K5*L5+K6*L6+K7*L7+K8*L8</f>
        <v>4</v>
      </c>
      <c r="L10" s="260"/>
    </row>
    <row r="11" spans="2:27" s="25" customFormat="1" x14ac:dyDescent="0.25">
      <c r="B11" s="41" t="s">
        <v>151</v>
      </c>
      <c r="C11" s="42"/>
      <c r="D11" s="42"/>
      <c r="E11" s="43"/>
      <c r="F11" s="43"/>
      <c r="G11" s="43"/>
      <c r="H11" s="43"/>
      <c r="I11" s="43"/>
      <c r="J11" s="43"/>
      <c r="K11" s="261" t="s">
        <v>106</v>
      </c>
      <c r="L11" s="262"/>
      <c r="M11" s="25" t="s">
        <v>113</v>
      </c>
    </row>
    <row r="12" spans="2:27" s="25" customFormat="1" x14ac:dyDescent="0.25">
      <c r="B12" s="41" t="s">
        <v>141</v>
      </c>
      <c r="C12" s="42"/>
      <c r="D12" s="42"/>
      <c r="E12" s="43"/>
      <c r="F12" s="43"/>
      <c r="G12" s="43"/>
      <c r="H12" s="44"/>
      <c r="I12" s="44"/>
      <c r="J12" s="43"/>
      <c r="K12" s="263">
        <v>-0.2</v>
      </c>
      <c r="L12" s="264"/>
      <c r="M12" s="25" t="s">
        <v>113</v>
      </c>
    </row>
    <row r="13" spans="2:27" s="25" customFormat="1" x14ac:dyDescent="0.25">
      <c r="B13" s="41" t="s">
        <v>117</v>
      </c>
      <c r="C13" s="42"/>
      <c r="D13" s="42"/>
      <c r="E13" s="43"/>
      <c r="F13" s="43"/>
      <c r="G13" s="43"/>
      <c r="H13" s="43"/>
      <c r="I13" s="43"/>
      <c r="J13" s="43"/>
      <c r="K13" s="265">
        <f>K10+IF(K11="jah",K12,0)</f>
        <v>3.8</v>
      </c>
      <c r="L13" s="266"/>
      <c r="M13" s="25" t="s">
        <v>152</v>
      </c>
    </row>
    <row r="14" spans="2:27" s="25" customFormat="1" x14ac:dyDescent="0.25">
      <c r="B14" s="40"/>
      <c r="C14" s="24"/>
      <c r="D14" s="24"/>
    </row>
    <row r="15" spans="2:27" s="25" customFormat="1" x14ac:dyDescent="0.25">
      <c r="B15" s="25" t="s">
        <v>143</v>
      </c>
      <c r="C15" s="24"/>
      <c r="D15" s="24"/>
    </row>
    <row r="16" spans="2:27" s="25" customFormat="1" x14ac:dyDescent="0.25">
      <c r="C16" s="24"/>
      <c r="D16" s="24"/>
      <c r="N16" s="25" t="s">
        <v>114</v>
      </c>
    </row>
    <row r="17" spans="2:14" s="25" customFormat="1" ht="16.5" customHeight="1" x14ac:dyDescent="0.25">
      <c r="C17" s="24"/>
      <c r="D17" s="24"/>
    </row>
    <row r="18" spans="2:14" x14ac:dyDescent="0.25">
      <c r="B18" s="25"/>
    </row>
    <row r="19" spans="2:14" x14ac:dyDescent="0.25">
      <c r="B19" s="25"/>
      <c r="E19" s="25"/>
      <c r="N19" s="25" t="s">
        <v>114</v>
      </c>
    </row>
    <row r="20" spans="2:14" x14ac:dyDescent="0.25">
      <c r="B20" s="25"/>
      <c r="E20" s="25"/>
      <c r="J20" s="25" t="s">
        <v>114</v>
      </c>
    </row>
    <row r="21" spans="2:14" x14ac:dyDescent="0.25">
      <c r="B21" s="25"/>
      <c r="G21" s="24"/>
      <c r="H21" s="24"/>
      <c r="I21" s="24"/>
      <c r="J21" s="24"/>
      <c r="K21" s="24"/>
    </row>
    <row r="22" spans="2:14" s="25" customFormat="1" x14ac:dyDescent="0.25">
      <c r="C22" s="24"/>
      <c r="D22" s="24"/>
    </row>
    <row r="23" spans="2:14" s="25" customFormat="1" x14ac:dyDescent="0.25">
      <c r="C23" s="24"/>
      <c r="D23" s="24"/>
    </row>
    <row r="24" spans="2:14" s="25" customFormat="1" x14ac:dyDescent="0.25">
      <c r="C24" s="24"/>
      <c r="D24" s="24"/>
    </row>
    <row r="25" spans="2:14" s="25" customFormat="1" x14ac:dyDescent="0.25">
      <c r="C25" s="24"/>
      <c r="D25" s="24"/>
    </row>
    <row r="26" spans="2:14" x14ac:dyDescent="0.25">
      <c r="B26" s="25"/>
      <c r="G26" s="24"/>
      <c r="H26" s="24"/>
      <c r="I26" s="24"/>
      <c r="J26" s="24"/>
      <c r="K26" s="24"/>
    </row>
    <row r="27" spans="2:14" x14ac:dyDescent="0.25">
      <c r="B27" s="25"/>
      <c r="G27" s="24"/>
      <c r="H27" s="24"/>
      <c r="I27" s="24"/>
      <c r="J27" s="24"/>
      <c r="K27" s="24"/>
    </row>
    <row r="28" spans="2:14" x14ac:dyDescent="0.25">
      <c r="G28" s="24"/>
      <c r="H28" s="24"/>
      <c r="I28" s="24"/>
      <c r="J28" s="24"/>
      <c r="K28" s="24"/>
    </row>
    <row r="29" spans="2:14" x14ac:dyDescent="0.25">
      <c r="G29" s="24"/>
      <c r="H29" s="24"/>
      <c r="I29" s="24"/>
      <c r="J29" s="24"/>
      <c r="K29" s="24"/>
    </row>
    <row r="30" spans="2:14" x14ac:dyDescent="0.25">
      <c r="G30" s="24"/>
      <c r="H30" s="24"/>
      <c r="I30" s="24"/>
      <c r="J30" s="24"/>
      <c r="K30" s="24"/>
    </row>
    <row r="31" spans="2:14" x14ac:dyDescent="0.25">
      <c r="G31" s="24"/>
      <c r="H31" s="24"/>
      <c r="I31" s="24"/>
      <c r="J31" s="24"/>
      <c r="K31" s="24"/>
    </row>
    <row r="32" spans="2:14" x14ac:dyDescent="0.25">
      <c r="G32" s="24"/>
      <c r="H32" s="24"/>
      <c r="I32" s="24"/>
      <c r="J32" s="24"/>
      <c r="K32" s="24"/>
    </row>
    <row r="33" spans="7:11" x14ac:dyDescent="0.25">
      <c r="G33" s="24"/>
      <c r="H33" s="24"/>
      <c r="I33" s="24"/>
      <c r="J33" s="24"/>
      <c r="K33" s="24"/>
    </row>
    <row r="34" spans="7:11" x14ac:dyDescent="0.25">
      <c r="G34" s="24"/>
      <c r="H34" s="24"/>
      <c r="I34" s="24"/>
      <c r="J34" s="24"/>
      <c r="K34" s="24"/>
    </row>
    <row r="35" spans="7:11" x14ac:dyDescent="0.25">
      <c r="G35" s="24"/>
      <c r="H35" s="24"/>
      <c r="I35" s="24"/>
      <c r="J35" s="24"/>
      <c r="K35" s="24"/>
    </row>
  </sheetData>
  <mergeCells count="4">
    <mergeCell ref="K10:L10"/>
    <mergeCell ref="K11:L11"/>
    <mergeCell ref="K12:L12"/>
    <mergeCell ref="K13:L13"/>
  </mergeCells>
  <conditionalFormatting sqref="H4:I4">
    <cfRule type="expression" dxfId="8" priority="8">
      <formula>H$4&lt;5%</formula>
    </cfRule>
  </conditionalFormatting>
  <conditionalFormatting sqref="H5:I5">
    <cfRule type="expression" dxfId="7" priority="10">
      <formula>H5&lt;1.2</formula>
    </cfRule>
  </conditionalFormatting>
  <conditionalFormatting sqref="H6:I6">
    <cfRule type="expression" dxfId="6" priority="12">
      <formula>H6&gt;0.7</formula>
    </cfRule>
  </conditionalFormatting>
  <conditionalFormatting sqref="H7:I7">
    <cfRule type="expression" dxfId="5" priority="14">
      <formula>H7&lt;0.2</formula>
    </cfRule>
  </conditionalFormatting>
  <conditionalFormatting sqref="H8:I8">
    <cfRule type="expression" dxfId="4" priority="2">
      <formula>OR(H8&gt;7,H8&lt;0)</formula>
    </cfRule>
  </conditionalFormatting>
  <conditionalFormatting sqref="K12:L12">
    <cfRule type="expression" dxfId="3" priority="6">
      <formula>$K$11="jah"</formula>
    </cfRule>
  </conditionalFormatting>
  <conditionalFormatting sqref="K13:L13">
    <cfRule type="cellIs" dxfId="2" priority="3" operator="greaterThan">
      <formula>4</formula>
    </cfRule>
    <cfRule type="cellIs" dxfId="1" priority="4" operator="lessThan">
      <formula>0</formula>
    </cfRule>
  </conditionalFormatting>
  <conditionalFormatting sqref="M12">
    <cfRule type="expression" dxfId="0" priority="5">
      <formula>$K$11="ei"</formula>
    </cfRule>
  </conditionalFormatting>
  <dataValidations count="2">
    <dataValidation type="list" allowBlank="1" showInputMessage="1" showErrorMessage="1" sqref="K11:L11" xr:uid="{0FCF7EF1-FC6D-4C51-B1E8-BCF78510FB35}">
      <formula1>$Y$5:$Y$6</formula1>
    </dataValidation>
    <dataValidation type="list" allowBlank="1" showInputMessage="1" showErrorMessage="1" sqref="K9" xr:uid="{AB3A79E1-C8DE-4D14-B1FB-5009FD9B95B9}">
      <formula1>$Y$12:$Y$16</formula1>
    </dataValidation>
  </dataValidations>
  <printOptions horizontalCentered="1" verticalCentered="1"/>
  <pageMargins left="0.70866141732283472" right="0.70866141732283472" top="0.74803149606299213" bottom="0.74803149606299213" header="0.31496062992125984" footer="0.31496062992125984"/>
  <pageSetup paperSize="9" scale="93"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0760-5E54-4FC7-99B2-5D4D1B9488E9}">
  <dimension ref="A1"/>
  <sheetViews>
    <sheetView showGridLines="0" zoomScale="70" zoomScaleNormal="70" workbookViewId="0">
      <selection activeCell="AG43" sqref="AG43"/>
    </sheetView>
  </sheetViews>
  <sheetFormatPr defaultRowHeight="12.75"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Algandmed</vt:lpstr>
      <vt:lpstr>Töötajad</vt:lpstr>
      <vt:lpstr>Kasumiaruanne</vt:lpstr>
      <vt:lpstr>Bilanss</vt:lpstr>
      <vt:lpstr>Majandusnäitajate koondtabel</vt:lpstr>
      <vt:lpstr>Lisandväärtus töötaja kohta</vt:lpstr>
      <vt:lpstr>Finantsvõimekus</vt:lpstr>
      <vt:lpstr>Ajatelg</vt:lpstr>
      <vt:lpstr>kohu1</vt:lpstr>
      <vt:lpstr>Algandmed!Print_Area</vt:lpstr>
      <vt:lpstr>Bilanss!Print_Area</vt:lpstr>
      <vt:lpstr>Finantsvõimekus!Print_Area</vt:lpstr>
      <vt:lpstr>Kasumiaruanne!Print_Area</vt:lpstr>
      <vt:lpstr>'Majandusnäitajate koondtabel'!Print_Area</vt:lpstr>
      <vt:lpstr>raha1</vt:lpstr>
      <vt:lpstr>raha2</vt:lpstr>
    </vt:vector>
  </TitlesOfParts>
  <Company>Ettevõtluse Arenduse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Karu</dc:creator>
  <cp:lastModifiedBy>Kairi Rosenthal</cp:lastModifiedBy>
  <cp:revision>1</cp:revision>
  <cp:lastPrinted>2025-01-16T18:50:54Z</cp:lastPrinted>
  <dcterms:created xsi:type="dcterms:W3CDTF">2004-12-15T09:01:57Z</dcterms:created>
  <dcterms:modified xsi:type="dcterms:W3CDTF">2025-06-20T10:35:43Z</dcterms:modified>
</cp:coreProperties>
</file>